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40" yWindow="75" windowWidth="6960" windowHeight="9210" activeTab="1"/>
  </bookViews>
  <sheets>
    <sheet name="lista di qualificazione" sheetId="5" r:id="rId1"/>
    <sheet name="gironi" sheetId="1" r:id="rId2"/>
    <sheet name="tabellone eliminazione diretta" sheetId="3" r:id="rId3"/>
  </sheets>
  <definedNames>
    <definedName name="_xlnm.Print_Area" localSheetId="1">gironi!$A$1:$AR$118</definedName>
    <definedName name="_xlnm.Print_Area" localSheetId="2">'tabellone eliminazione diretta'!$AB:$BA</definedName>
  </definedNames>
  <calcPr calcId="145621" fullCalcOnLoad="1"/>
</workbook>
</file>

<file path=xl/calcChain.xml><?xml version="1.0" encoding="utf-8"?>
<calcChain xmlns="http://schemas.openxmlformats.org/spreadsheetml/2006/main">
  <c r="A3" i="1" l="1"/>
  <c r="A20" i="1"/>
  <c r="A37" i="1"/>
  <c r="A54" i="1"/>
  <c r="A71" i="1"/>
  <c r="A88" i="1"/>
  <c r="A105" i="1"/>
  <c r="D5" i="1"/>
  <c r="S9" i="1"/>
  <c r="CA5" i="1"/>
  <c r="CB5" i="1"/>
  <c r="CC5" i="1"/>
  <c r="CG5" i="1"/>
  <c r="AR5" i="1"/>
  <c r="AW7" i="1"/>
  <c r="CF5" i="1"/>
  <c r="AQ5" i="1"/>
  <c r="AW5" i="1"/>
  <c r="CA9" i="1"/>
  <c r="CB9" i="1"/>
  <c r="CC9" i="1"/>
  <c r="BO5" i="1"/>
  <c r="BV5" i="1"/>
  <c r="BP5" i="1"/>
  <c r="BQ5" i="1"/>
  <c r="BT5" i="1"/>
  <c r="CD5" i="1"/>
  <c r="CE5" i="1"/>
  <c r="D6" i="1"/>
  <c r="AV6" i="1"/>
  <c r="CA6" i="1"/>
  <c r="CB6" i="1"/>
  <c r="CG6" i="1"/>
  <c r="AR6" i="1"/>
  <c r="CC6" i="1"/>
  <c r="CD6" i="1"/>
  <c r="CF6" i="1"/>
  <c r="AQ6" i="1"/>
  <c r="AX6" i="1"/>
  <c r="CA8" i="1"/>
  <c r="CB8" i="1"/>
  <c r="CG8" i="1"/>
  <c r="AR8" i="1"/>
  <c r="CC8" i="1"/>
  <c r="CD8" i="1"/>
  <c r="CF8" i="1"/>
  <c r="AQ8" i="1"/>
  <c r="AZ8" i="1"/>
  <c r="BE8" i="1"/>
  <c r="CA10" i="1"/>
  <c r="CB10" i="1"/>
  <c r="CC10" i="1"/>
  <c r="BO6" i="1"/>
  <c r="BQ6" i="1"/>
  <c r="BT6" i="1"/>
  <c r="BP6" i="1"/>
  <c r="CE6" i="1"/>
  <c r="D7" i="1"/>
  <c r="D10" i="1"/>
  <c r="CA7" i="1"/>
  <c r="CF7" i="1"/>
  <c r="AQ7" i="1"/>
  <c r="AY7" i="1"/>
  <c r="BE7" i="1"/>
  <c r="CB7" i="1"/>
  <c r="CC7" i="1"/>
  <c r="CD7" i="1"/>
  <c r="CE7" i="1"/>
  <c r="CG7" i="1"/>
  <c r="AR7" i="1"/>
  <c r="BO7" i="1"/>
  <c r="BV7" i="1"/>
  <c r="BP7" i="1"/>
  <c r="BQ7" i="1"/>
  <c r="BT7" i="1"/>
  <c r="D8" i="1"/>
  <c r="S6" i="1"/>
  <c r="BO8" i="1"/>
  <c r="BQ8" i="1"/>
  <c r="BT8" i="1"/>
  <c r="BP8" i="1"/>
  <c r="CE8" i="1"/>
  <c r="CD9" i="1"/>
  <c r="CG9" i="1"/>
  <c r="AR9" i="1"/>
  <c r="CE9" i="1"/>
  <c r="CD10" i="1"/>
  <c r="CE10" i="1"/>
  <c r="D22" i="1"/>
  <c r="S26" i="1"/>
  <c r="CA22" i="1"/>
  <c r="CB22" i="1"/>
  <c r="CF22" i="1"/>
  <c r="AQ22" i="1"/>
  <c r="CC22" i="1"/>
  <c r="CA25" i="1"/>
  <c r="CB25" i="1"/>
  <c r="CC25" i="1"/>
  <c r="CA26" i="1"/>
  <c r="CB26" i="1"/>
  <c r="CC26" i="1"/>
  <c r="CF26" i="1"/>
  <c r="AQ26" i="1"/>
  <c r="CD26" i="1"/>
  <c r="BO22" i="1"/>
  <c r="BQ22" i="1"/>
  <c r="BT22" i="1"/>
  <c r="BP22" i="1"/>
  <c r="CD22" i="1"/>
  <c r="CE22" i="1"/>
  <c r="D23" i="1"/>
  <c r="S24" i="1"/>
  <c r="CA23" i="1"/>
  <c r="CB23" i="1"/>
  <c r="CC23" i="1"/>
  <c r="CD23" i="1"/>
  <c r="CF23" i="1"/>
  <c r="AQ23" i="1"/>
  <c r="CG23" i="1"/>
  <c r="AR23" i="1"/>
  <c r="AX25" i="1"/>
  <c r="BD25" i="1"/>
  <c r="CA24" i="1"/>
  <c r="CF24" i="1"/>
  <c r="AQ24" i="1"/>
  <c r="CB24" i="1"/>
  <c r="CC24" i="1"/>
  <c r="CG24" i="1"/>
  <c r="AR24" i="1"/>
  <c r="AY23" i="1"/>
  <c r="BE23" i="1"/>
  <c r="BO23" i="1"/>
  <c r="BP23" i="1"/>
  <c r="CE23" i="1"/>
  <c r="D24" i="1"/>
  <c r="S22" i="1"/>
  <c r="BO24" i="1"/>
  <c r="BP24" i="1"/>
  <c r="CD24" i="1"/>
  <c r="CE24" i="1"/>
  <c r="D25" i="1"/>
  <c r="BO25" i="1"/>
  <c r="BQ25" i="1"/>
  <c r="BT25" i="1"/>
  <c r="BP25" i="1"/>
  <c r="CD25" i="1"/>
  <c r="CE25" i="1"/>
  <c r="CE26" i="1"/>
  <c r="CA27" i="1"/>
  <c r="CB27" i="1"/>
  <c r="CG27" i="1"/>
  <c r="CC27" i="1"/>
  <c r="CD27" i="1"/>
  <c r="CE27" i="1"/>
  <c r="D39" i="1"/>
  <c r="S42" i="1"/>
  <c r="CA39" i="1"/>
  <c r="CB39" i="1"/>
  <c r="CC39" i="1"/>
  <c r="CD39" i="1"/>
  <c r="CE39" i="1"/>
  <c r="CA43" i="1"/>
  <c r="CG43" i="1"/>
  <c r="AR43" i="1"/>
  <c r="BA39" i="1"/>
  <c r="CB43" i="1"/>
  <c r="CC43" i="1"/>
  <c r="CF43" i="1"/>
  <c r="AQ43" i="1"/>
  <c r="BO39" i="1"/>
  <c r="BQ39" i="1"/>
  <c r="BT39" i="1"/>
  <c r="BP39" i="1"/>
  <c r="BV39" i="1"/>
  <c r="D40" i="1"/>
  <c r="D43" i="1"/>
  <c r="CA40" i="1"/>
  <c r="CB40" i="1"/>
  <c r="CC40" i="1"/>
  <c r="CA41" i="1"/>
  <c r="CB41" i="1"/>
  <c r="CC41" i="1"/>
  <c r="CD41" i="1"/>
  <c r="CE41" i="1"/>
  <c r="BO40" i="1"/>
  <c r="BP40" i="1"/>
  <c r="BQ40" i="1"/>
  <c r="BT40" i="1"/>
  <c r="BV40" i="1"/>
  <c r="CD40" i="1"/>
  <c r="CE40" i="1"/>
  <c r="D41" i="1"/>
  <c r="AV41" i="1"/>
  <c r="BO41" i="1"/>
  <c r="BV41" i="1"/>
  <c r="BP41" i="1"/>
  <c r="D42" i="1"/>
  <c r="S44" i="1"/>
  <c r="CA42" i="1"/>
  <c r="CB42" i="1"/>
  <c r="CC42" i="1"/>
  <c r="CG42" i="1"/>
  <c r="AR42" i="1"/>
  <c r="CD42" i="1"/>
  <c r="BO42" i="1"/>
  <c r="BP42" i="1"/>
  <c r="CE42" i="1"/>
  <c r="CD43" i="1"/>
  <c r="CE43" i="1"/>
  <c r="CA44" i="1"/>
  <c r="CB44" i="1"/>
  <c r="CC44" i="1"/>
  <c r="CD44" i="1"/>
  <c r="CE44" i="1"/>
  <c r="D56" i="1"/>
  <c r="S60" i="1"/>
  <c r="CA56" i="1"/>
  <c r="CB56" i="1"/>
  <c r="CC56" i="1"/>
  <c r="CG56" i="1"/>
  <c r="AR56" i="1"/>
  <c r="AW58" i="1"/>
  <c r="CA59" i="1"/>
  <c r="CB59" i="1"/>
  <c r="CC59" i="1"/>
  <c r="CD59" i="1"/>
  <c r="CE59" i="1"/>
  <c r="CA60" i="1"/>
  <c r="CB60" i="1"/>
  <c r="CC60" i="1"/>
  <c r="BO56" i="1"/>
  <c r="BV56" i="1"/>
  <c r="BP56" i="1"/>
  <c r="CD56" i="1"/>
  <c r="CF56" i="1"/>
  <c r="AQ56" i="1"/>
  <c r="CE56" i="1"/>
  <c r="D57" i="1"/>
  <c r="D60" i="1"/>
  <c r="CA57" i="1"/>
  <c r="CB57" i="1"/>
  <c r="CC57" i="1"/>
  <c r="CA61" i="1"/>
  <c r="CB61" i="1"/>
  <c r="CC61" i="1"/>
  <c r="CD61" i="1"/>
  <c r="CE61" i="1"/>
  <c r="CG61" i="1"/>
  <c r="CA58" i="1"/>
  <c r="CG58" i="1"/>
  <c r="AR58" i="1"/>
  <c r="AY57" i="1"/>
  <c r="BE57" i="1"/>
  <c r="CB58" i="1"/>
  <c r="CC58" i="1"/>
  <c r="CD58" i="1"/>
  <c r="CF58" i="1"/>
  <c r="AQ58" i="1"/>
  <c r="BO57" i="1"/>
  <c r="BP57" i="1"/>
  <c r="BQ57" i="1"/>
  <c r="BT57" i="1"/>
  <c r="BV57" i="1"/>
  <c r="CD57" i="1"/>
  <c r="CF57" i="1"/>
  <c r="CE57" i="1"/>
  <c r="D58" i="1"/>
  <c r="AV58" i="1"/>
  <c r="BO58" i="1"/>
  <c r="BP58" i="1"/>
  <c r="BQ58" i="1"/>
  <c r="BT58" i="1"/>
  <c r="BV58" i="1"/>
  <c r="CE58" i="1"/>
  <c r="D59" i="1"/>
  <c r="S61" i="1"/>
  <c r="BO59" i="1"/>
  <c r="BV59" i="1"/>
  <c r="BP59" i="1"/>
  <c r="CD60" i="1"/>
  <c r="CE60" i="1"/>
  <c r="D73" i="1"/>
  <c r="CA73" i="1"/>
  <c r="CF73" i="1"/>
  <c r="AQ73" i="1"/>
  <c r="AW73" i="1"/>
  <c r="CB73" i="1"/>
  <c r="CC73" i="1"/>
  <c r="CD73" i="1"/>
  <c r="CG73" i="1"/>
  <c r="BL75" i="1"/>
  <c r="AR73" i="1"/>
  <c r="CA76" i="1"/>
  <c r="CB76" i="1"/>
  <c r="CC76" i="1"/>
  <c r="CA77" i="1"/>
  <c r="CB77" i="1"/>
  <c r="CC77" i="1"/>
  <c r="CG77" i="1"/>
  <c r="AR77" i="1"/>
  <c r="CD77" i="1"/>
  <c r="BO73" i="1"/>
  <c r="BV73" i="1"/>
  <c r="BP73" i="1"/>
  <c r="CE73" i="1"/>
  <c r="D74" i="1"/>
  <c r="CA74" i="1"/>
  <c r="CB74" i="1"/>
  <c r="CG74" i="1"/>
  <c r="AR74" i="1"/>
  <c r="CC74" i="1"/>
  <c r="CA78" i="1"/>
  <c r="CF78" i="1"/>
  <c r="AQ78" i="1"/>
  <c r="CB78" i="1"/>
  <c r="CC78" i="1"/>
  <c r="CD78" i="1"/>
  <c r="CA75" i="1"/>
  <c r="CF75" i="1"/>
  <c r="AQ75" i="1"/>
  <c r="AY75" i="1"/>
  <c r="CB75" i="1"/>
  <c r="CC75" i="1"/>
  <c r="CG75" i="1"/>
  <c r="AR75" i="1"/>
  <c r="BO74" i="1"/>
  <c r="BV74" i="1"/>
  <c r="BP74" i="1"/>
  <c r="CD74" i="1"/>
  <c r="CE74" i="1"/>
  <c r="D75" i="1"/>
  <c r="S73" i="1"/>
  <c r="BO75" i="1"/>
  <c r="BV75" i="1"/>
  <c r="BP75" i="1"/>
  <c r="CD75" i="1"/>
  <c r="CE75" i="1"/>
  <c r="D76" i="1"/>
  <c r="BO76" i="1"/>
  <c r="BP76" i="1"/>
  <c r="CD76" i="1"/>
  <c r="CE76" i="1"/>
  <c r="CE77" i="1"/>
  <c r="CE78" i="1"/>
  <c r="D90" i="1"/>
  <c r="S93" i="1"/>
  <c r="CA90" i="1"/>
  <c r="CB90" i="1"/>
  <c r="CC90" i="1"/>
  <c r="CD90" i="1"/>
  <c r="CF90" i="1"/>
  <c r="CE90" i="1"/>
  <c r="CA93" i="1"/>
  <c r="CF93" i="1"/>
  <c r="AQ93" i="1"/>
  <c r="CB93" i="1"/>
  <c r="CC93" i="1"/>
  <c r="CD93" i="1"/>
  <c r="CA94" i="1"/>
  <c r="CB94" i="1"/>
  <c r="CC94" i="1"/>
  <c r="CD94" i="1"/>
  <c r="BO90" i="1"/>
  <c r="BP90" i="1"/>
  <c r="BQ90" i="1"/>
  <c r="BT90" i="1"/>
  <c r="D91" i="1"/>
  <c r="S92" i="1"/>
  <c r="CA91" i="1"/>
  <c r="CB91" i="1"/>
  <c r="CF91" i="1"/>
  <c r="CC91" i="1"/>
  <c r="CD91" i="1"/>
  <c r="CE91" i="1"/>
  <c r="BO91" i="1"/>
  <c r="BV91" i="1"/>
  <c r="BP91" i="1"/>
  <c r="D92" i="1"/>
  <c r="CA92" i="1"/>
  <c r="CG92" i="1"/>
  <c r="AR92" i="1"/>
  <c r="CB92" i="1"/>
  <c r="CC92" i="1"/>
  <c r="CA95" i="1"/>
  <c r="CB95" i="1"/>
  <c r="CC95" i="1"/>
  <c r="CD95" i="1"/>
  <c r="BO92" i="1"/>
  <c r="BP92" i="1"/>
  <c r="CD92" i="1"/>
  <c r="CE92" i="1"/>
  <c r="D93" i="1"/>
  <c r="S95" i="1"/>
  <c r="BO93" i="1"/>
  <c r="BQ93" i="1"/>
  <c r="BT93" i="1"/>
  <c r="BV93" i="1"/>
  <c r="BP93" i="1"/>
  <c r="CE93" i="1"/>
  <c r="CE94" i="1"/>
  <c r="CE95" i="1"/>
  <c r="D107" i="1"/>
  <c r="S111" i="1"/>
  <c r="CA107" i="1"/>
  <c r="CG107" i="1"/>
  <c r="CB107" i="1"/>
  <c r="CC107" i="1"/>
  <c r="CA110" i="1"/>
  <c r="CB110" i="1"/>
  <c r="CF110" i="1"/>
  <c r="AQ110" i="1"/>
  <c r="CC110" i="1"/>
  <c r="CA111" i="1"/>
  <c r="CB111" i="1"/>
  <c r="CC111" i="1"/>
  <c r="CD111" i="1"/>
  <c r="CE111" i="1"/>
  <c r="CG111" i="1"/>
  <c r="AR111" i="1"/>
  <c r="BO107" i="1"/>
  <c r="BP107" i="1"/>
  <c r="BQ107" i="1"/>
  <c r="BT107" i="1"/>
  <c r="CD107" i="1"/>
  <c r="CE107" i="1"/>
  <c r="CA109" i="1"/>
  <c r="CB109" i="1"/>
  <c r="CC109" i="1"/>
  <c r="CA112" i="1"/>
  <c r="CF112" i="1"/>
  <c r="AQ112" i="1"/>
  <c r="CB112" i="1"/>
  <c r="CC112" i="1"/>
  <c r="D108" i="1"/>
  <c r="D111" i="1"/>
  <c r="CA108" i="1"/>
  <c r="CB108" i="1"/>
  <c r="CC108" i="1"/>
  <c r="CD108" i="1"/>
  <c r="CE108" i="1"/>
  <c r="CG108" i="1"/>
  <c r="BO108" i="1"/>
  <c r="BP108" i="1"/>
  <c r="BQ108" i="1"/>
  <c r="BT108" i="1"/>
  <c r="BV108" i="1"/>
  <c r="D109" i="1"/>
  <c r="D112" i="1"/>
  <c r="BO109" i="1"/>
  <c r="BV109" i="1"/>
  <c r="BP109" i="1"/>
  <c r="BQ109" i="1"/>
  <c r="BT109" i="1"/>
  <c r="CD109" i="1"/>
  <c r="CG109" i="1"/>
  <c r="AR109" i="1"/>
  <c r="CE109" i="1"/>
  <c r="D110" i="1"/>
  <c r="BO110" i="1"/>
  <c r="BP110" i="1"/>
  <c r="CD110" i="1"/>
  <c r="CE110" i="1"/>
  <c r="CD112" i="1"/>
  <c r="CE112" i="1"/>
  <c r="AB1" i="3"/>
  <c r="S4" i="3"/>
  <c r="T4" i="3"/>
  <c r="U4" i="3"/>
  <c r="V4" i="3"/>
  <c r="Y4" i="3"/>
  <c r="R4" i="3"/>
  <c r="AF9" i="3"/>
  <c r="W4" i="3"/>
  <c r="S12" i="3"/>
  <c r="X12" i="3"/>
  <c r="Q12" i="3"/>
  <c r="T12" i="3"/>
  <c r="U12" i="3"/>
  <c r="V12" i="3"/>
  <c r="S5" i="3"/>
  <c r="Y5" i="3"/>
  <c r="R5" i="3"/>
  <c r="T5" i="3"/>
  <c r="U5" i="3"/>
  <c r="V5" i="3"/>
  <c r="W5" i="3"/>
  <c r="X5" i="3"/>
  <c r="Q5" i="3"/>
  <c r="S6" i="3"/>
  <c r="T6" i="3"/>
  <c r="U6" i="3"/>
  <c r="X6" i="3"/>
  <c r="Q6" i="3"/>
  <c r="V6" i="3"/>
  <c r="Y6" i="3"/>
  <c r="R6" i="3"/>
  <c r="AF17" i="3"/>
  <c r="W6" i="3"/>
  <c r="AI6" i="3"/>
  <c r="AK6" i="3"/>
  <c r="S7" i="3"/>
  <c r="T7" i="3"/>
  <c r="Y7" i="3"/>
  <c r="R7" i="3"/>
  <c r="AF21" i="3"/>
  <c r="U7" i="3"/>
  <c r="V7" i="3"/>
  <c r="W7" i="3"/>
  <c r="S8" i="3"/>
  <c r="X8" i="3"/>
  <c r="T8" i="3"/>
  <c r="U8" i="3"/>
  <c r="V8" i="3"/>
  <c r="Q8" i="3"/>
  <c r="AF23" i="3"/>
  <c r="W8" i="3"/>
  <c r="AC8" i="3"/>
  <c r="AE8" i="3"/>
  <c r="S9" i="3"/>
  <c r="T9" i="3"/>
  <c r="U9" i="3"/>
  <c r="V9" i="3"/>
  <c r="W9" i="3"/>
  <c r="AO10" i="3"/>
  <c r="AQ10" i="3"/>
  <c r="S22" i="3"/>
  <c r="T22" i="3"/>
  <c r="U22" i="3"/>
  <c r="Y12" i="3"/>
  <c r="R12" i="3"/>
  <c r="W12" i="3"/>
  <c r="AC12" i="3"/>
  <c r="AE12" i="3"/>
  <c r="S13" i="3"/>
  <c r="T13" i="3"/>
  <c r="U13" i="3"/>
  <c r="V13" i="3"/>
  <c r="W13" i="3"/>
  <c r="AF13" i="3"/>
  <c r="S14" i="3"/>
  <c r="T14" i="3"/>
  <c r="U14" i="3"/>
  <c r="V14" i="3"/>
  <c r="W14" i="3"/>
  <c r="AI14" i="3"/>
  <c r="AK14" i="3"/>
  <c r="S18" i="3"/>
  <c r="Y18" i="3"/>
  <c r="R18" i="3"/>
  <c r="AR14" i="3"/>
  <c r="T18" i="3"/>
  <c r="U18" i="3"/>
  <c r="S15" i="3"/>
  <c r="T15" i="3"/>
  <c r="X15" i="3"/>
  <c r="Q15" i="3"/>
  <c r="U15" i="3"/>
  <c r="V15" i="3"/>
  <c r="W15" i="3"/>
  <c r="AC16" i="3"/>
  <c r="AE16" i="3"/>
  <c r="X18" i="3"/>
  <c r="Q18" i="3"/>
  <c r="V18" i="3"/>
  <c r="W18" i="3"/>
  <c r="AU18" i="3"/>
  <c r="AW18" i="3"/>
  <c r="S19" i="3"/>
  <c r="T19" i="3"/>
  <c r="U19" i="3"/>
  <c r="V19" i="3"/>
  <c r="X19" i="3"/>
  <c r="Q19" i="3"/>
  <c r="W19" i="3"/>
  <c r="AC20" i="3"/>
  <c r="AE20" i="3"/>
  <c r="V22" i="3"/>
  <c r="W22" i="3"/>
  <c r="AI22" i="3"/>
  <c r="AK22" i="3"/>
  <c r="AC24" i="3"/>
  <c r="AE24" i="3"/>
  <c r="AO26" i="3"/>
  <c r="AQ26" i="3"/>
  <c r="AC28" i="3"/>
  <c r="AE28" i="3"/>
  <c r="AI30" i="3"/>
  <c r="AK30" i="3"/>
  <c r="AL8" i="3"/>
  <c r="D78" i="1"/>
  <c r="BV107" i="1"/>
  <c r="BQ59" i="1"/>
  <c r="BT59" i="1"/>
  <c r="BD7" i="1"/>
  <c r="BH7" i="1"/>
  <c r="S56" i="1"/>
  <c r="S77" i="1"/>
  <c r="BQ41" i="1"/>
  <c r="BT41" i="1"/>
  <c r="BQ91" i="1"/>
  <c r="BT91" i="1"/>
  <c r="BL23" i="1"/>
  <c r="BU23" i="1"/>
  <c r="S43" i="1"/>
  <c r="S74" i="1"/>
  <c r="AV39" i="1"/>
  <c r="BL5" i="1"/>
  <c r="BU5" i="1"/>
  <c r="BV90" i="1"/>
  <c r="BQ74" i="1"/>
  <c r="BT74" i="1"/>
  <c r="BM6" i="1"/>
  <c r="BU75" i="1"/>
  <c r="AV40" i="1"/>
  <c r="S39" i="1"/>
  <c r="D61" i="1"/>
  <c r="S10" i="1"/>
  <c r="AV109" i="1"/>
  <c r="D44" i="1"/>
  <c r="D94" i="1"/>
  <c r="S107" i="1"/>
  <c r="AV22" i="1"/>
  <c r="S41" i="1"/>
  <c r="AV90" i="1"/>
  <c r="S94" i="1"/>
  <c r="AV73" i="1"/>
  <c r="S108" i="1"/>
  <c r="AV110" i="1"/>
  <c r="S109" i="1"/>
  <c r="S75" i="1"/>
  <c r="S5" i="1"/>
  <c r="S112" i="1"/>
  <c r="S76" i="1"/>
  <c r="D27" i="1"/>
  <c r="AV8" i="1"/>
  <c r="AV92" i="1"/>
  <c r="AV24" i="1"/>
  <c r="S23" i="1"/>
  <c r="AV76" i="1"/>
  <c r="AV75" i="1"/>
  <c r="AV107" i="1"/>
  <c r="AV57" i="1"/>
  <c r="S78" i="1"/>
  <c r="AV108" i="1"/>
  <c r="S57" i="1"/>
  <c r="AV56" i="1"/>
  <c r="S59" i="1"/>
  <c r="S27" i="1"/>
  <c r="S110" i="1"/>
  <c r="AV91" i="1"/>
  <c r="D77" i="1"/>
  <c r="S7" i="1"/>
  <c r="S90" i="1"/>
  <c r="AV74" i="1"/>
  <c r="S40" i="1"/>
  <c r="D26" i="1"/>
  <c r="D95" i="1"/>
  <c r="AV23" i="1"/>
  <c r="AV42" i="1"/>
  <c r="AV59" i="1"/>
  <c r="AV5" i="1"/>
  <c r="S8" i="1"/>
  <c r="AF15" i="3"/>
  <c r="AA6" i="3"/>
  <c r="AH17" i="3"/>
  <c r="AA5" i="3"/>
  <c r="AH13" i="3"/>
  <c r="AF11" i="3"/>
  <c r="AR61" i="1"/>
  <c r="BM58" i="1"/>
  <c r="AA15" i="3"/>
  <c r="AN31" i="3"/>
  <c r="AL28" i="3"/>
  <c r="AR22" i="3"/>
  <c r="AA19" i="3"/>
  <c r="AT27" i="3"/>
  <c r="AZ110" i="1"/>
  <c r="AQ90" i="1"/>
  <c r="BM92" i="1"/>
  <c r="AR107" i="1"/>
  <c r="BD73" i="1"/>
  <c r="BV24" i="1"/>
  <c r="BQ24" i="1"/>
  <c r="BT24" i="1"/>
  <c r="AQ91" i="1"/>
  <c r="Y19" i="3"/>
  <c r="R19" i="3"/>
  <c r="AR30" i="3"/>
  <c r="BQ110" i="1"/>
  <c r="BT110" i="1"/>
  <c r="BV110" i="1"/>
  <c r="CF76" i="1"/>
  <c r="CG76" i="1"/>
  <c r="BF39" i="1"/>
  <c r="AL4" i="3"/>
  <c r="AA12" i="3"/>
  <c r="AN7" i="3"/>
  <c r="BD58" i="1"/>
  <c r="Y22" i="3"/>
  <c r="R22" i="3"/>
  <c r="AX26" i="3"/>
  <c r="X22" i="3"/>
  <c r="Q22" i="3"/>
  <c r="BV76" i="1"/>
  <c r="BQ76" i="1"/>
  <c r="BT76" i="1"/>
  <c r="BE75" i="1"/>
  <c r="CF39" i="1"/>
  <c r="CG39" i="1"/>
  <c r="Y14" i="3"/>
  <c r="R14" i="3"/>
  <c r="AL24" i="3"/>
  <c r="X14" i="3"/>
  <c r="Q14" i="3"/>
  <c r="AA18" i="3"/>
  <c r="AT11" i="3"/>
  <c r="BI57" i="1"/>
  <c r="BM74" i="1"/>
  <c r="X9" i="3"/>
  <c r="Q9" i="3"/>
  <c r="Y9" i="3"/>
  <c r="R9" i="3"/>
  <c r="AF29" i="3"/>
  <c r="AR27" i="1"/>
  <c r="BM24" i="1"/>
  <c r="AA8" i="3"/>
  <c r="AH25" i="3"/>
  <c r="CG41" i="1"/>
  <c r="AR41" i="1"/>
  <c r="CF41" i="1"/>
  <c r="AQ41" i="1"/>
  <c r="AY41" i="1"/>
  <c r="Y15" i="3"/>
  <c r="R15" i="3"/>
  <c r="AL32" i="3"/>
  <c r="Y13" i="3"/>
  <c r="R13" i="3"/>
  <c r="AL16" i="3"/>
  <c r="BM108" i="1"/>
  <c r="AR108" i="1"/>
  <c r="AY74" i="1"/>
  <c r="AR6" i="3"/>
  <c r="Y8" i="3"/>
  <c r="R8" i="3"/>
  <c r="AF25" i="3"/>
  <c r="BM59" i="1"/>
  <c r="BL57" i="1"/>
  <c r="AQ57" i="1"/>
  <c r="BQ42" i="1"/>
  <c r="BT42" i="1"/>
  <c r="BV42" i="1"/>
  <c r="BD6" i="1"/>
  <c r="CG60" i="1"/>
  <c r="AR60" i="1"/>
  <c r="CF60" i="1"/>
  <c r="AQ60" i="1"/>
  <c r="BA57" i="1"/>
  <c r="CF42" i="1"/>
  <c r="AQ42" i="1"/>
  <c r="AZ42" i="1"/>
  <c r="AZ39" i="1"/>
  <c r="AX8" i="1"/>
  <c r="CF92" i="1"/>
  <c r="AQ92" i="1"/>
  <c r="AY92" i="1"/>
  <c r="CG94" i="1"/>
  <c r="AR94" i="1"/>
  <c r="CF94" i="1"/>
  <c r="AQ94" i="1"/>
  <c r="BA91" i="1"/>
  <c r="AY6" i="1"/>
  <c r="CF111" i="1"/>
  <c r="AQ111" i="1"/>
  <c r="BA108" i="1"/>
  <c r="AW75" i="1"/>
  <c r="CF61" i="1"/>
  <c r="CG59" i="1"/>
  <c r="CF59" i="1"/>
  <c r="CF108" i="1"/>
  <c r="S91" i="1"/>
  <c r="BQ75" i="1"/>
  <c r="BT75" i="1"/>
  <c r="CG57" i="1"/>
  <c r="BV23" i="1"/>
  <c r="BQ23" i="1"/>
  <c r="BT23" i="1"/>
  <c r="CG26" i="1"/>
  <c r="X4" i="3"/>
  <c r="Q4" i="3"/>
  <c r="CF27" i="1"/>
  <c r="AQ27" i="1"/>
  <c r="CG112" i="1"/>
  <c r="AR112" i="1"/>
  <c r="BB110" i="1"/>
  <c r="CG25" i="1"/>
  <c r="CF25" i="1"/>
  <c r="CG93" i="1"/>
  <c r="AR93" i="1"/>
  <c r="AZ90" i="1"/>
  <c r="CG110" i="1"/>
  <c r="AR110" i="1"/>
  <c r="AZ107" i="1"/>
  <c r="BQ92" i="1"/>
  <c r="BT92" i="1"/>
  <c r="BV92" i="1"/>
  <c r="CF74" i="1"/>
  <c r="AY24" i="1"/>
  <c r="BI23" i="1"/>
  <c r="CG40" i="1"/>
  <c r="CF40" i="1"/>
  <c r="BA40" i="1"/>
  <c r="BH5" i="1"/>
  <c r="BD5" i="1"/>
  <c r="CG91" i="1"/>
  <c r="AY58" i="1"/>
  <c r="AW56" i="1"/>
  <c r="BH58" i="1"/>
  <c r="AX23" i="1"/>
  <c r="CF109" i="1"/>
  <c r="AQ109" i="1"/>
  <c r="AY109" i="1"/>
  <c r="CF95" i="1"/>
  <c r="AQ95" i="1"/>
  <c r="CG95" i="1"/>
  <c r="AR95" i="1"/>
  <c r="CG90" i="1"/>
  <c r="BQ73" i="1"/>
  <c r="BT73" i="1"/>
  <c r="BQ56" i="1"/>
  <c r="BT56" i="1"/>
  <c r="CF10" i="1"/>
  <c r="CG10" i="1"/>
  <c r="CF44" i="1"/>
  <c r="AQ44" i="1"/>
  <c r="CG44" i="1"/>
  <c r="AR44" i="1"/>
  <c r="CF107" i="1"/>
  <c r="AV93" i="1"/>
  <c r="X7" i="3"/>
  <c r="Q7" i="3"/>
  <c r="CF77" i="1"/>
  <c r="AQ77" i="1"/>
  <c r="BA74" i="1"/>
  <c r="AZ5" i="1"/>
  <c r="X13" i="3"/>
  <c r="Q13" i="3"/>
  <c r="BV25" i="1"/>
  <c r="BV8" i="1"/>
  <c r="AV7" i="1"/>
  <c r="CG78" i="1"/>
  <c r="AR78" i="1"/>
  <c r="S58" i="1"/>
  <c r="D9" i="1"/>
  <c r="S25" i="1"/>
  <c r="AV25" i="1"/>
  <c r="BV22" i="1"/>
  <c r="BV6" i="1"/>
  <c r="CF9" i="1"/>
  <c r="CG22" i="1"/>
  <c r="AL12" i="3"/>
  <c r="AA13" i="3"/>
  <c r="AN15" i="3"/>
  <c r="BD23" i="1"/>
  <c r="BH23" i="1"/>
  <c r="BH25" i="1"/>
  <c r="AF19" i="3"/>
  <c r="AA7" i="3"/>
  <c r="AH21" i="3"/>
  <c r="AA4" i="3"/>
  <c r="AH9" i="3"/>
  <c r="AF7" i="3"/>
  <c r="BJ40" i="1"/>
  <c r="BF40" i="1"/>
  <c r="AR26" i="1"/>
  <c r="BM23" i="1"/>
  <c r="BN23" i="1"/>
  <c r="BS23" i="1"/>
  <c r="AQ40" i="1"/>
  <c r="BL40" i="1"/>
  <c r="BM42" i="1"/>
  <c r="BE41" i="1"/>
  <c r="BL42" i="1"/>
  <c r="AR40" i="1"/>
  <c r="AX42" i="1"/>
  <c r="BM40" i="1"/>
  <c r="AY40" i="1"/>
  <c r="BM93" i="1"/>
  <c r="AX10" i="3"/>
  <c r="AA22" i="3"/>
  <c r="AZ19" i="3"/>
  <c r="BE110" i="1"/>
  <c r="BI110" i="1"/>
  <c r="AR10" i="1"/>
  <c r="BL8" i="1"/>
  <c r="BM7" i="1"/>
  <c r="BE24" i="1"/>
  <c r="BI24" i="1"/>
  <c r="AQ59" i="1"/>
  <c r="BM56" i="1"/>
  <c r="BM109" i="1"/>
  <c r="AQ107" i="1"/>
  <c r="AW107" i="1"/>
  <c r="BL107" i="1"/>
  <c r="BB41" i="1"/>
  <c r="BB42" i="1"/>
  <c r="AQ10" i="1"/>
  <c r="BM8" i="1"/>
  <c r="BL7" i="1"/>
  <c r="BL74" i="1"/>
  <c r="AQ74" i="1"/>
  <c r="BM76" i="1"/>
  <c r="AR59" i="1"/>
  <c r="AZ56" i="1"/>
  <c r="BL56" i="1"/>
  <c r="AR22" i="1"/>
  <c r="BM22" i="1"/>
  <c r="BL24" i="1"/>
  <c r="AQ9" i="1"/>
  <c r="BL6" i="1"/>
  <c r="BM5" i="1"/>
  <c r="BN5" i="1"/>
  <c r="BS5" i="1"/>
  <c r="AQ108" i="1"/>
  <c r="AX108" i="1"/>
  <c r="BL108" i="1"/>
  <c r="BM110" i="1"/>
  <c r="BL58" i="1"/>
  <c r="AQ61" i="1"/>
  <c r="BB75" i="1"/>
  <c r="BC75" i="1"/>
  <c r="BR75" i="1"/>
  <c r="BW75" i="1"/>
  <c r="BB76" i="1"/>
  <c r="BD75" i="1"/>
  <c r="BH75" i="1"/>
  <c r="BH73" i="1"/>
  <c r="BF108" i="1"/>
  <c r="AR90" i="1"/>
  <c r="AW92" i="1"/>
  <c r="BM90" i="1"/>
  <c r="BL92" i="1"/>
  <c r="BE6" i="1"/>
  <c r="BI6" i="1"/>
  <c r="BI7" i="1"/>
  <c r="BI74" i="1"/>
  <c r="BE74" i="1"/>
  <c r="BJ39" i="1"/>
  <c r="BU57" i="1"/>
  <c r="BB92" i="1"/>
  <c r="BB93" i="1"/>
  <c r="BF91" i="1"/>
  <c r="BJ91" i="1"/>
  <c r="AZ93" i="1"/>
  <c r="BI90" i="1"/>
  <c r="BA73" i="1"/>
  <c r="BJ74" i="1"/>
  <c r="BL109" i="1"/>
  <c r="BM57" i="1"/>
  <c r="BN57" i="1"/>
  <c r="BS57" i="1"/>
  <c r="AR57" i="1"/>
  <c r="AX59" i="1"/>
  <c r="BL59" i="1"/>
  <c r="BE107" i="1"/>
  <c r="BI107" i="1"/>
  <c r="BE90" i="1"/>
  <c r="BE109" i="1"/>
  <c r="AQ25" i="1"/>
  <c r="AZ25" i="1"/>
  <c r="BL25" i="1"/>
  <c r="BA90" i="1"/>
  <c r="BL110" i="1"/>
  <c r="AR76" i="1"/>
  <c r="BL73" i="1"/>
  <c r="BM107" i="1"/>
  <c r="BE92" i="1"/>
  <c r="AA9" i="3"/>
  <c r="AH29" i="3"/>
  <c r="AF27" i="3"/>
  <c r="AL20" i="3"/>
  <c r="AA14" i="3"/>
  <c r="AN23" i="3"/>
  <c r="BM73" i="1"/>
  <c r="AQ76" i="1"/>
  <c r="AZ76" i="1"/>
  <c r="BL76" i="1"/>
  <c r="BH8" i="1"/>
  <c r="BD8" i="1"/>
  <c r="BB109" i="1"/>
  <c r="BJ110" i="1"/>
  <c r="BE39" i="1"/>
  <c r="BI39" i="1"/>
  <c r="AR39" i="1"/>
  <c r="BM39" i="1"/>
  <c r="BL41" i="1"/>
  <c r="AR25" i="1"/>
  <c r="BM25" i="1"/>
  <c r="BL22" i="1"/>
  <c r="BM75" i="1"/>
  <c r="BN75" i="1"/>
  <c r="BS75" i="1"/>
  <c r="BH56" i="1"/>
  <c r="BD56" i="1"/>
  <c r="BH6" i="1"/>
  <c r="BE42" i="1"/>
  <c r="BI42" i="1"/>
  <c r="BM41" i="1"/>
  <c r="AQ39" i="1"/>
  <c r="AW39" i="1"/>
  <c r="BL39" i="1"/>
  <c r="BF110" i="1"/>
  <c r="BI5" i="1"/>
  <c r="BE5" i="1"/>
  <c r="BI8" i="1"/>
  <c r="BE58" i="1"/>
  <c r="BI58" i="1"/>
  <c r="BB24" i="1"/>
  <c r="BB25" i="1"/>
  <c r="BF74" i="1"/>
  <c r="BF57" i="1"/>
  <c r="AR91" i="1"/>
  <c r="AX93" i="1"/>
  <c r="BM91" i="1"/>
  <c r="BL93" i="1"/>
  <c r="BA56" i="1"/>
  <c r="BC56" i="1"/>
  <c r="BR56" i="1"/>
  <c r="BI75" i="1"/>
  <c r="BL91" i="1"/>
  <c r="AY91" i="1"/>
  <c r="BL90" i="1"/>
  <c r="AY108" i="1"/>
  <c r="BI109" i="1"/>
  <c r="BA107" i="1"/>
  <c r="BE25" i="1"/>
  <c r="BC25" i="1"/>
  <c r="BR25" i="1"/>
  <c r="BN8" i="1"/>
  <c r="BS8" i="1"/>
  <c r="BU8" i="1"/>
  <c r="BN56" i="1"/>
  <c r="BS56" i="1"/>
  <c r="BW56" i="1"/>
  <c r="BU56" i="1"/>
  <c r="BA22" i="1"/>
  <c r="BA23" i="1"/>
  <c r="BF107" i="1"/>
  <c r="BJ107" i="1"/>
  <c r="BC92" i="1"/>
  <c r="BR92" i="1"/>
  <c r="BW92" i="1"/>
  <c r="BD92" i="1"/>
  <c r="BH92" i="1"/>
  <c r="BE56" i="1"/>
  <c r="BN39" i="1"/>
  <c r="BS39" i="1"/>
  <c r="BU39" i="1"/>
  <c r="BN76" i="1"/>
  <c r="BS76" i="1"/>
  <c r="BU76" i="1"/>
  <c r="AX74" i="1"/>
  <c r="AX76" i="1"/>
  <c r="BH39" i="1"/>
  <c r="BK39" i="1"/>
  <c r="BD39" i="1"/>
  <c r="BG39" i="1"/>
  <c r="BC39" i="1"/>
  <c r="BR39" i="1"/>
  <c r="BW39" i="1"/>
  <c r="BE76" i="1"/>
  <c r="BN59" i="1"/>
  <c r="BS59" i="1"/>
  <c r="BU59" i="1"/>
  <c r="BJ108" i="1"/>
  <c r="BU74" i="1"/>
  <c r="BN74" i="1"/>
  <c r="BS74" i="1"/>
  <c r="BD59" i="1"/>
  <c r="BU7" i="1"/>
  <c r="BN7" i="1"/>
  <c r="BS7" i="1"/>
  <c r="BI91" i="1"/>
  <c r="BE91" i="1"/>
  <c r="AW90" i="1"/>
  <c r="BU91" i="1"/>
  <c r="BN91" i="1"/>
  <c r="BS91" i="1"/>
  <c r="BB8" i="1"/>
  <c r="BB7" i="1"/>
  <c r="BN92" i="1"/>
  <c r="BS92" i="1"/>
  <c r="BU92" i="1"/>
  <c r="BN109" i="1"/>
  <c r="BS109" i="1"/>
  <c r="BU109" i="1"/>
  <c r="BF42" i="1"/>
  <c r="BJ42" i="1"/>
  <c r="BJ41" i="1"/>
  <c r="BF41" i="1"/>
  <c r="AX57" i="1"/>
  <c r="BH59" i="1"/>
  <c r="BG75" i="1"/>
  <c r="BJ76" i="1"/>
  <c r="BF76" i="1"/>
  <c r="BE108" i="1"/>
  <c r="BI108" i="1"/>
  <c r="BU90" i="1"/>
  <c r="BN90" i="1"/>
  <c r="BS90" i="1"/>
  <c r="BI40" i="1"/>
  <c r="BE40" i="1"/>
  <c r="AW24" i="1"/>
  <c r="AW22" i="1"/>
  <c r="BC107" i="1"/>
  <c r="BR107" i="1"/>
  <c r="BW107" i="1"/>
  <c r="BD107" i="1"/>
  <c r="BU58" i="1"/>
  <c r="BN58" i="1"/>
  <c r="BS58" i="1"/>
  <c r="BN42" i="1"/>
  <c r="BS42" i="1"/>
  <c r="BU42" i="1"/>
  <c r="BN22" i="1"/>
  <c r="BS22" i="1"/>
  <c r="BU22" i="1"/>
  <c r="BI92" i="1"/>
  <c r="BJ92" i="1"/>
  <c r="BF92" i="1"/>
  <c r="AX91" i="1"/>
  <c r="BF56" i="1"/>
  <c r="BG56" i="1"/>
  <c r="BJ56" i="1"/>
  <c r="BF75" i="1"/>
  <c r="BJ75" i="1"/>
  <c r="BK75" i="1"/>
  <c r="BU107" i="1"/>
  <c r="BN107" i="1"/>
  <c r="BS107" i="1"/>
  <c r="BF93" i="1"/>
  <c r="BJ93" i="1"/>
  <c r="BJ57" i="1"/>
  <c r="BN108" i="1"/>
  <c r="BS108" i="1"/>
  <c r="BU108" i="1"/>
  <c r="BB58" i="1"/>
  <c r="BB59" i="1"/>
  <c r="BC59" i="1"/>
  <c r="BR59" i="1"/>
  <c r="BW59" i="1"/>
  <c r="BD93" i="1"/>
  <c r="BC93" i="1"/>
  <c r="BR93" i="1"/>
  <c r="BW93" i="1"/>
  <c r="BN41" i="1"/>
  <c r="BS41" i="1"/>
  <c r="BU41" i="1"/>
  <c r="BF109" i="1"/>
  <c r="BJ109" i="1"/>
  <c r="BI93" i="1"/>
  <c r="BE93" i="1"/>
  <c r="BD42" i="1"/>
  <c r="BH42" i="1"/>
  <c r="BK42" i="1"/>
  <c r="BC42" i="1"/>
  <c r="BR42" i="1"/>
  <c r="AZ22" i="1"/>
  <c r="BI25" i="1"/>
  <c r="BK25" i="1"/>
  <c r="BN73" i="1"/>
  <c r="BS73" i="1"/>
  <c r="BU73" i="1"/>
  <c r="BI41" i="1"/>
  <c r="BJ25" i="1"/>
  <c r="BF25" i="1"/>
  <c r="BU110" i="1"/>
  <c r="BN110" i="1"/>
  <c r="BS110" i="1"/>
  <c r="BU6" i="1"/>
  <c r="BN6" i="1"/>
  <c r="BS6" i="1"/>
  <c r="BN40" i="1"/>
  <c r="BS40" i="1"/>
  <c r="BU40" i="1"/>
  <c r="BN93" i="1"/>
  <c r="BS93" i="1"/>
  <c r="BU93" i="1"/>
  <c r="BD108" i="1"/>
  <c r="BC108" i="1"/>
  <c r="BR108" i="1"/>
  <c r="BW108" i="1"/>
  <c r="BH108" i="1"/>
  <c r="AZ73" i="1"/>
  <c r="AW109" i="1"/>
  <c r="BJ24" i="1"/>
  <c r="BF24" i="1"/>
  <c r="AW41" i="1"/>
  <c r="AX110" i="1"/>
  <c r="BA6" i="1"/>
  <c r="BA5" i="1"/>
  <c r="AZ59" i="1"/>
  <c r="AX40" i="1"/>
  <c r="BJ90" i="1"/>
  <c r="BF90" i="1"/>
  <c r="BU24" i="1"/>
  <c r="BN24" i="1"/>
  <c r="BS24" i="1"/>
  <c r="BF73" i="1"/>
  <c r="BJ73" i="1"/>
  <c r="BU25" i="1"/>
  <c r="BN25" i="1"/>
  <c r="BS25" i="1"/>
  <c r="BG42" i="1"/>
  <c r="BG92" i="1"/>
  <c r="BJ23" i="1"/>
  <c r="BK23" i="1"/>
  <c r="BF23" i="1"/>
  <c r="BG23" i="1"/>
  <c r="BC23" i="1"/>
  <c r="BR23" i="1"/>
  <c r="BW23" i="1"/>
  <c r="BK108" i="1"/>
  <c r="BF22" i="1"/>
  <c r="BJ22" i="1"/>
  <c r="BK92" i="1"/>
  <c r="AV97" i="1"/>
  <c r="BX92" i="1"/>
  <c r="BH109" i="1"/>
  <c r="BK109" i="1"/>
  <c r="BC109" i="1"/>
  <c r="BR109" i="1"/>
  <c r="BW109" i="1"/>
  <c r="A115" i="1"/>
  <c r="BD109" i="1"/>
  <c r="BG109" i="1"/>
  <c r="BG108" i="1"/>
  <c r="A47" i="1"/>
  <c r="BX39" i="1"/>
  <c r="BH91" i="1"/>
  <c r="BK91" i="1"/>
  <c r="BC91" i="1"/>
  <c r="BR91" i="1"/>
  <c r="BW91" i="1"/>
  <c r="BD91" i="1"/>
  <c r="BG91" i="1"/>
  <c r="BG93" i="1"/>
  <c r="BF7" i="1"/>
  <c r="BG7" i="1"/>
  <c r="BJ7" i="1"/>
  <c r="BK7" i="1"/>
  <c r="BC7" i="1"/>
  <c r="BR7" i="1"/>
  <c r="BW7" i="1"/>
  <c r="BF8" i="1"/>
  <c r="BG8" i="1"/>
  <c r="BJ8" i="1"/>
  <c r="BK8" i="1"/>
  <c r="BC8" i="1"/>
  <c r="BR8" i="1"/>
  <c r="BW8" i="1"/>
  <c r="BD74" i="1"/>
  <c r="BG74" i="1"/>
  <c r="BC74" i="1"/>
  <c r="BR74" i="1"/>
  <c r="BW74" i="1"/>
  <c r="BH74" i="1"/>
  <c r="BK74" i="1"/>
  <c r="BG25" i="1"/>
  <c r="BJ59" i="1"/>
  <c r="BF59" i="1"/>
  <c r="AV112" i="1"/>
  <c r="BX107" i="1"/>
  <c r="BD76" i="1"/>
  <c r="BG76" i="1"/>
  <c r="BC76" i="1"/>
  <c r="BR76" i="1"/>
  <c r="BW76" i="1"/>
  <c r="BH76" i="1"/>
  <c r="BD22" i="1"/>
  <c r="BC22" i="1"/>
  <c r="BR22" i="1"/>
  <c r="BW22" i="1"/>
  <c r="BH22" i="1"/>
  <c r="BE73" i="1"/>
  <c r="BG73" i="1"/>
  <c r="BI73" i="1"/>
  <c r="BK73" i="1"/>
  <c r="BC73" i="1"/>
  <c r="BR73" i="1"/>
  <c r="BW73" i="1"/>
  <c r="BH57" i="1"/>
  <c r="BK57" i="1"/>
  <c r="BD57" i="1"/>
  <c r="BG57" i="1"/>
  <c r="BC57" i="1"/>
  <c r="BR57" i="1"/>
  <c r="BW57" i="1"/>
  <c r="BW25" i="1"/>
  <c r="BD40" i="1"/>
  <c r="BG40" i="1"/>
  <c r="BC40" i="1"/>
  <c r="BR40" i="1"/>
  <c r="BW40" i="1"/>
  <c r="AV44" i="1"/>
  <c r="BH40" i="1"/>
  <c r="BK40" i="1"/>
  <c r="BH24" i="1"/>
  <c r="BK24" i="1"/>
  <c r="BC24" i="1"/>
  <c r="BR24" i="1"/>
  <c r="BW24" i="1"/>
  <c r="BD24" i="1"/>
  <c r="BG24" i="1"/>
  <c r="BG107" i="1"/>
  <c r="BI76" i="1"/>
  <c r="BH107" i="1"/>
  <c r="BK107" i="1"/>
  <c r="BJ58" i="1"/>
  <c r="BK58" i="1"/>
  <c r="BF58" i="1"/>
  <c r="BG58" i="1"/>
  <c r="BC58" i="1"/>
  <c r="BR58" i="1"/>
  <c r="BW58" i="1"/>
  <c r="BD90" i="1"/>
  <c r="BG90" i="1"/>
  <c r="BC90" i="1"/>
  <c r="BR90" i="1"/>
  <c r="BW90" i="1"/>
  <c r="BH90" i="1"/>
  <c r="BK90" i="1"/>
  <c r="BH93" i="1"/>
  <c r="BK93" i="1"/>
  <c r="BF5" i="1"/>
  <c r="BG5" i="1"/>
  <c r="BJ5" i="1"/>
  <c r="BK5" i="1"/>
  <c r="BC5" i="1"/>
  <c r="BR5" i="1"/>
  <c r="BW5" i="1"/>
  <c r="BX93" i="1"/>
  <c r="AV98" i="1"/>
  <c r="BC110" i="1"/>
  <c r="BR110" i="1"/>
  <c r="BW110" i="1"/>
  <c r="BH110" i="1"/>
  <c r="BK110" i="1"/>
  <c r="BD110" i="1"/>
  <c r="BG110" i="1"/>
  <c r="BE59" i="1"/>
  <c r="BG59" i="1"/>
  <c r="BI59" i="1"/>
  <c r="BK59" i="1"/>
  <c r="BJ6" i="1"/>
  <c r="BK6" i="1"/>
  <c r="BF6" i="1"/>
  <c r="BG6" i="1"/>
  <c r="BC6" i="1"/>
  <c r="BR6" i="1"/>
  <c r="BW6" i="1"/>
  <c r="BE22" i="1"/>
  <c r="BI22" i="1"/>
  <c r="BI56" i="1"/>
  <c r="BK56" i="1"/>
  <c r="BH41" i="1"/>
  <c r="BK41" i="1"/>
  <c r="BC41" i="1"/>
  <c r="BR41" i="1"/>
  <c r="BW41" i="1"/>
  <c r="BD41" i="1"/>
  <c r="BG41" i="1"/>
  <c r="BW42" i="1"/>
  <c r="AV117" i="1"/>
  <c r="AM115" i="1"/>
  <c r="AE115" i="1"/>
  <c r="AC115" i="1"/>
  <c r="Z115" i="1"/>
  <c r="AG115" i="1"/>
  <c r="AK115" i="1"/>
  <c r="AI115" i="1"/>
  <c r="AO115" i="1"/>
  <c r="BX109" i="1"/>
  <c r="AV114" i="1"/>
  <c r="AV79" i="1"/>
  <c r="BX74" i="1"/>
  <c r="AV45" i="1"/>
  <c r="BX40" i="1"/>
  <c r="BX8" i="1"/>
  <c r="AV13" i="1"/>
  <c r="BX24" i="1"/>
  <c r="AV29" i="1"/>
  <c r="A48" i="1"/>
  <c r="BY39" i="1"/>
  <c r="AW44" i="1"/>
  <c r="AG47" i="1"/>
  <c r="AK47" i="1"/>
  <c r="AO47" i="1"/>
  <c r="AC47" i="1"/>
  <c r="Z47" i="1"/>
  <c r="AV49" i="1"/>
  <c r="AI47" i="1"/>
  <c r="AE47" i="1"/>
  <c r="AM47" i="1"/>
  <c r="AQ47" i="1"/>
  <c r="BX6" i="1"/>
  <c r="AV11" i="1"/>
  <c r="BX108" i="1"/>
  <c r="BY107" i="1"/>
  <c r="BX23" i="1"/>
  <c r="AV28" i="1"/>
  <c r="AV78" i="1"/>
  <c r="BX73" i="1"/>
  <c r="A81" i="1"/>
  <c r="BX75" i="1"/>
  <c r="AV80" i="1"/>
  <c r="A13" i="1"/>
  <c r="AV10" i="1"/>
  <c r="BX5" i="1"/>
  <c r="AV113" i="1"/>
  <c r="BK22" i="1"/>
  <c r="AV62" i="1"/>
  <c r="BX57" i="1"/>
  <c r="AV64" i="1"/>
  <c r="AV115" i="1"/>
  <c r="BX110" i="1"/>
  <c r="BX91" i="1"/>
  <c r="AV96" i="1"/>
  <c r="BG22" i="1"/>
  <c r="BX59" i="1"/>
  <c r="BX25" i="1"/>
  <c r="AV30" i="1"/>
  <c r="A30" i="1"/>
  <c r="BX22" i="1"/>
  <c r="AV27" i="1"/>
  <c r="BX42" i="1"/>
  <c r="AV47" i="1"/>
  <c r="BX90" i="1"/>
  <c r="BY93" i="1"/>
  <c r="A98" i="1"/>
  <c r="AV95" i="1"/>
  <c r="BK76" i="1"/>
  <c r="A64" i="1"/>
  <c r="BX56" i="1"/>
  <c r="BX7" i="1"/>
  <c r="AV12" i="1"/>
  <c r="BX76" i="1"/>
  <c r="AV81" i="1"/>
  <c r="AV46" i="1"/>
  <c r="BX41" i="1"/>
  <c r="AV63" i="1"/>
  <c r="BX58" i="1"/>
  <c r="AV61" i="1"/>
  <c r="AW10" i="1"/>
  <c r="BY5" i="1"/>
  <c r="A14" i="1"/>
  <c r="AW29" i="1"/>
  <c r="BY24" i="1"/>
  <c r="AW13" i="1"/>
  <c r="BY8" i="1"/>
  <c r="AW11" i="1"/>
  <c r="BY6" i="1"/>
  <c r="AW112" i="1"/>
  <c r="AC48" i="1"/>
  <c r="AI48" i="1"/>
  <c r="AM48" i="1"/>
  <c r="AE48" i="1"/>
  <c r="AG48" i="1"/>
  <c r="AK48" i="1"/>
  <c r="AV50" i="1"/>
  <c r="F4" i="3"/>
  <c r="AO48" i="1"/>
  <c r="Z48" i="1"/>
  <c r="AO30" i="1"/>
  <c r="AG30" i="1"/>
  <c r="AE30" i="1"/>
  <c r="Z30" i="1"/>
  <c r="AI30" i="1"/>
  <c r="AM30" i="1"/>
  <c r="AC30" i="1"/>
  <c r="AV32" i="1"/>
  <c r="BY41" i="1"/>
  <c r="AW46" i="1"/>
  <c r="BY57" i="1"/>
  <c r="AW62" i="1"/>
  <c r="AW47" i="1"/>
  <c r="BY42" i="1"/>
  <c r="A49" i="1"/>
  <c r="AW80" i="1"/>
  <c r="BY75" i="1"/>
  <c r="AW64" i="1"/>
  <c r="BY59" i="1"/>
  <c r="BY108" i="1"/>
  <c r="A117" i="1"/>
  <c r="AW113" i="1"/>
  <c r="BY58" i="1"/>
  <c r="AW63" i="1"/>
  <c r="A116" i="1"/>
  <c r="BY76" i="1"/>
  <c r="AW81" i="1"/>
  <c r="AE81" i="1"/>
  <c r="AG81" i="1"/>
  <c r="AK81" i="1"/>
  <c r="AI81" i="1"/>
  <c r="Z81" i="1"/>
  <c r="AM81" i="1"/>
  <c r="AV83" i="1"/>
  <c r="AC81" i="1"/>
  <c r="AO81" i="1"/>
  <c r="BY25" i="1"/>
  <c r="AW30" i="1"/>
  <c r="AW97" i="1"/>
  <c r="BY74" i="1"/>
  <c r="AW79" i="1"/>
  <c r="BY110" i="1"/>
  <c r="AW115" i="1"/>
  <c r="D9" i="3"/>
  <c r="BY7" i="1"/>
  <c r="AW12" i="1"/>
  <c r="A65" i="1"/>
  <c r="AW61" i="1"/>
  <c r="BY56" i="1"/>
  <c r="D7" i="3"/>
  <c r="AC98" i="1"/>
  <c r="AM98" i="1"/>
  <c r="AQ98" i="1"/>
  <c r="AG98" i="1"/>
  <c r="AO98" i="1"/>
  <c r="AI98" i="1"/>
  <c r="AV100" i="1"/>
  <c r="AE98" i="1"/>
  <c r="Z98" i="1"/>
  <c r="A99" i="1"/>
  <c r="BY90" i="1"/>
  <c r="AW95" i="1"/>
  <c r="Z13" i="1"/>
  <c r="AE13" i="1"/>
  <c r="AG13" i="1"/>
  <c r="AC13" i="1"/>
  <c r="AM13" i="1"/>
  <c r="AQ13" i="1"/>
  <c r="AI13" i="1"/>
  <c r="AO13" i="1"/>
  <c r="AV15" i="1"/>
  <c r="BY22" i="1"/>
  <c r="A31" i="1"/>
  <c r="AW27" i="1"/>
  <c r="A82" i="1"/>
  <c r="BY73" i="1"/>
  <c r="AW78" i="1"/>
  <c r="AW45" i="1"/>
  <c r="BY40" i="1"/>
  <c r="BY23" i="1"/>
  <c r="AW28" i="1"/>
  <c r="BY92" i="1"/>
  <c r="AW96" i="1"/>
  <c r="BY91" i="1"/>
  <c r="BY109" i="1"/>
  <c r="AW114" i="1"/>
  <c r="AE64" i="1"/>
  <c r="Z64" i="1"/>
  <c r="AC64" i="1"/>
  <c r="AV66" i="1"/>
  <c r="AI64" i="1"/>
  <c r="AM64" i="1"/>
  <c r="AO64" i="1"/>
  <c r="AG64" i="1"/>
  <c r="AK64" i="1"/>
  <c r="AW98" i="1"/>
  <c r="AQ115" i="1"/>
  <c r="AB9" i="3"/>
  <c r="AO117" i="1"/>
  <c r="AM117" i="1"/>
  <c r="AQ117" i="1"/>
  <c r="AG117" i="1"/>
  <c r="AK117" i="1"/>
  <c r="AI117" i="1"/>
  <c r="AE117" i="1"/>
  <c r="AC117" i="1"/>
  <c r="Z117" i="1"/>
  <c r="AO49" i="1"/>
  <c r="Z49" i="1"/>
  <c r="AC49" i="1"/>
  <c r="AG49" i="1"/>
  <c r="AK49" i="1"/>
  <c r="AM49" i="1"/>
  <c r="AQ49" i="1"/>
  <c r="AE49" i="1"/>
  <c r="AI49" i="1"/>
  <c r="BZ22" i="1"/>
  <c r="A32" i="1"/>
  <c r="AX27" i="1"/>
  <c r="AM65" i="1"/>
  <c r="AQ65" i="1"/>
  <c r="AI65" i="1"/>
  <c r="AG65" i="1"/>
  <c r="AK65" i="1"/>
  <c r="AO65" i="1"/>
  <c r="AC65" i="1"/>
  <c r="AV67" i="1"/>
  <c r="Z65" i="1"/>
  <c r="AE65" i="1"/>
  <c r="AX63" i="1"/>
  <c r="BZ58" i="1"/>
  <c r="BZ75" i="1"/>
  <c r="AX80" i="1"/>
  <c r="AQ48" i="1"/>
  <c r="AX11" i="1"/>
  <c r="BZ6" i="1"/>
  <c r="AX95" i="1"/>
  <c r="BZ90" i="1"/>
  <c r="A100" i="1"/>
  <c r="AX64" i="1"/>
  <c r="BZ59" i="1"/>
  <c r="AB27" i="3"/>
  <c r="BZ24" i="1"/>
  <c r="AY29" i="1"/>
  <c r="AX29" i="1"/>
  <c r="AX46" i="1"/>
  <c r="BZ41" i="1"/>
  <c r="AG14" i="1"/>
  <c r="AE14" i="1"/>
  <c r="AI14" i="1"/>
  <c r="AC14" i="1"/>
  <c r="AM14" i="1"/>
  <c r="AQ14" i="1"/>
  <c r="AV16" i="1"/>
  <c r="AO14" i="1"/>
  <c r="Z14" i="1"/>
  <c r="AE31" i="1"/>
  <c r="Z31" i="1"/>
  <c r="AI31" i="1"/>
  <c r="AM31" i="1"/>
  <c r="AC31" i="1"/>
  <c r="AO31" i="1"/>
  <c r="AG31" i="1"/>
  <c r="AK31" i="1"/>
  <c r="AV33" i="1"/>
  <c r="AX115" i="1"/>
  <c r="BZ110" i="1"/>
  <c r="AY115" i="1"/>
  <c r="F9" i="3"/>
  <c r="D12" i="3"/>
  <c r="AX44" i="1"/>
  <c r="BZ39" i="1"/>
  <c r="AX96" i="1"/>
  <c r="BZ91" i="1"/>
  <c r="BZ57" i="1"/>
  <c r="AY62" i="1"/>
  <c r="AX62" i="1"/>
  <c r="BZ92" i="1"/>
  <c r="AY97" i="1"/>
  <c r="AX97" i="1"/>
  <c r="AQ81" i="1"/>
  <c r="BZ23" i="1"/>
  <c r="AX28" i="1"/>
  <c r="D5" i="3"/>
  <c r="A15" i="1"/>
  <c r="BZ5" i="1"/>
  <c r="AX10" i="1"/>
  <c r="AO99" i="1"/>
  <c r="Z99" i="1"/>
  <c r="AE99" i="1"/>
  <c r="AC99" i="1"/>
  <c r="AV101" i="1"/>
  <c r="AG99" i="1"/>
  <c r="AM99" i="1"/>
  <c r="AQ99" i="1"/>
  <c r="AI99" i="1"/>
  <c r="F8" i="3"/>
  <c r="F5" i="3"/>
  <c r="AX45" i="1"/>
  <c r="BZ40" i="1"/>
  <c r="AK98" i="1"/>
  <c r="AQ64" i="1"/>
  <c r="AX114" i="1"/>
  <c r="BZ109" i="1"/>
  <c r="AQ30" i="1"/>
  <c r="AX12" i="1"/>
  <c r="BZ7" i="1"/>
  <c r="BZ25" i="1"/>
  <c r="AX30" i="1"/>
  <c r="BZ107" i="1"/>
  <c r="BZ74" i="1"/>
  <c r="AX79" i="1"/>
  <c r="AX13" i="1"/>
  <c r="BZ8" i="1"/>
  <c r="AY13" i="1"/>
  <c r="AX112" i="1"/>
  <c r="A83" i="1"/>
  <c r="BZ73" i="1"/>
  <c r="AX78" i="1"/>
  <c r="AB19" i="3"/>
  <c r="F15" i="3"/>
  <c r="D4" i="3"/>
  <c r="F6" i="3"/>
  <c r="D8" i="3"/>
  <c r="AE82" i="1"/>
  <c r="AM82" i="1"/>
  <c r="AO82" i="1"/>
  <c r="AG82" i="1"/>
  <c r="AV84" i="1"/>
  <c r="F7" i="3"/>
  <c r="AC82" i="1"/>
  <c r="Z82" i="1"/>
  <c r="AI82" i="1"/>
  <c r="AX113" i="1"/>
  <c r="BZ108" i="1"/>
  <c r="AK13" i="1"/>
  <c r="BZ42" i="1"/>
  <c r="AX47" i="1"/>
  <c r="BZ76" i="1"/>
  <c r="AX81" i="1"/>
  <c r="AX98" i="1"/>
  <c r="A66" i="1"/>
  <c r="AX61" i="1"/>
  <c r="BZ56" i="1"/>
  <c r="AM116" i="1"/>
  <c r="AV118" i="1"/>
  <c r="D6" i="3"/>
  <c r="AE116" i="1"/>
  <c r="AG116" i="1"/>
  <c r="AI116" i="1"/>
  <c r="Z116" i="1"/>
  <c r="AO116" i="1"/>
  <c r="AC116" i="1"/>
  <c r="AK30" i="1"/>
  <c r="BZ93" i="1"/>
  <c r="AB21" i="3"/>
  <c r="D14" i="3"/>
  <c r="A50" i="1"/>
  <c r="AY44" i="1"/>
  <c r="Z32" i="1"/>
  <c r="AE32" i="1"/>
  <c r="AC32" i="1"/>
  <c r="AG32" i="1"/>
  <c r="AK32" i="1"/>
  <c r="AI32" i="1"/>
  <c r="AM32" i="1"/>
  <c r="AO32" i="1"/>
  <c r="AY46" i="1"/>
  <c r="AH4" i="3"/>
  <c r="AB3" i="3"/>
  <c r="D18" i="3"/>
  <c r="A33" i="1"/>
  <c r="AY27" i="1"/>
  <c r="AB13" i="3"/>
  <c r="AB29" i="3"/>
  <c r="D15" i="3"/>
  <c r="AQ82" i="1"/>
  <c r="AB23" i="3"/>
  <c r="AY64" i="1"/>
  <c r="AK14" i="1"/>
  <c r="A67" i="1"/>
  <c r="AY61" i="1"/>
  <c r="AQ116" i="1"/>
  <c r="AY81" i="1"/>
  <c r="AQ31" i="1"/>
  <c r="AY79" i="1"/>
  <c r="AY10" i="1"/>
  <c r="A16" i="1"/>
  <c r="AY47" i="1"/>
  <c r="AY113" i="1"/>
  <c r="AY112" i="1"/>
  <c r="A118" i="1"/>
  <c r="AC15" i="1"/>
  <c r="AI15" i="1"/>
  <c r="AG15" i="1"/>
  <c r="Z15" i="1"/>
  <c r="AM15" i="1"/>
  <c r="AE15" i="1"/>
  <c r="AO15" i="1"/>
  <c r="AB11" i="3"/>
  <c r="D13" i="3"/>
  <c r="AY80" i="1"/>
  <c r="AY96" i="1"/>
  <c r="AB17" i="3"/>
  <c r="F13" i="3"/>
  <c r="AB7" i="3"/>
  <c r="F12" i="3"/>
  <c r="AB25" i="3"/>
  <c r="F14" i="3"/>
  <c r="AK99" i="1"/>
  <c r="AY63" i="1"/>
  <c r="AY78" i="1"/>
  <c r="A84" i="1"/>
  <c r="AY12" i="1"/>
  <c r="A101" i="1"/>
  <c r="AY95" i="1"/>
  <c r="AY30" i="1"/>
  <c r="AY28" i="1"/>
  <c r="AB33" i="3"/>
  <c r="AH32" i="3"/>
  <c r="F19" i="3"/>
  <c r="AM66" i="1"/>
  <c r="AG66" i="1"/>
  <c r="AK66" i="1"/>
  <c r="Z66" i="1"/>
  <c r="AE66" i="1"/>
  <c r="AI66" i="1"/>
  <c r="AC66" i="1"/>
  <c r="AO66" i="1"/>
  <c r="AG83" i="1"/>
  <c r="AM83" i="1"/>
  <c r="AO83" i="1"/>
  <c r="AI83" i="1"/>
  <c r="Z83" i="1"/>
  <c r="AE83" i="1"/>
  <c r="AC83" i="1"/>
  <c r="AY45" i="1"/>
  <c r="AK116" i="1"/>
  <c r="AB15" i="3"/>
  <c r="AM100" i="1"/>
  <c r="AQ100" i="1"/>
  <c r="Z100" i="1"/>
  <c r="AC100" i="1"/>
  <c r="AG100" i="1"/>
  <c r="AI100" i="1"/>
  <c r="AE100" i="1"/>
  <c r="AO100" i="1"/>
  <c r="AY11" i="1"/>
  <c r="AY98" i="1"/>
  <c r="AK82" i="1"/>
  <c r="AY114" i="1"/>
  <c r="AQ15" i="1"/>
  <c r="AE33" i="1"/>
  <c r="Z33" i="1"/>
  <c r="AO33" i="1"/>
  <c r="AM33" i="1"/>
  <c r="AI33" i="1"/>
  <c r="AG33" i="1"/>
  <c r="AK33" i="1"/>
  <c r="AC33" i="1"/>
  <c r="AN6" i="3"/>
  <c r="AH24" i="3"/>
  <c r="D19" i="3"/>
  <c r="AM101" i="1"/>
  <c r="Z101" i="1"/>
  <c r="AC101" i="1"/>
  <c r="AG101" i="1"/>
  <c r="AO101" i="1"/>
  <c r="AI101" i="1"/>
  <c r="AE101" i="1"/>
  <c r="AK15" i="1"/>
  <c r="AH16" i="3"/>
  <c r="AK83" i="1"/>
  <c r="AQ83" i="1"/>
  <c r="AC67" i="1"/>
  <c r="AM67" i="1"/>
  <c r="AG67" i="1"/>
  <c r="AE67" i="1"/>
  <c r="Z67" i="1"/>
  <c r="AO67" i="1"/>
  <c r="AI67" i="1"/>
  <c r="AH28" i="3"/>
  <c r="AC84" i="1"/>
  <c r="AI84" i="1"/>
  <c r="AG84" i="1"/>
  <c r="AK84" i="1"/>
  <c r="AO84" i="1"/>
  <c r="AE84" i="1"/>
  <c r="AM84" i="1"/>
  <c r="AQ84" i="1"/>
  <c r="Z84" i="1"/>
  <c r="AE50" i="1"/>
  <c r="Z50" i="1"/>
  <c r="AG50" i="1"/>
  <c r="AC50" i="1"/>
  <c r="AI50" i="1"/>
  <c r="AM50" i="1"/>
  <c r="AO50" i="1"/>
  <c r="AQ66" i="1"/>
  <c r="AN30" i="3"/>
  <c r="F22" i="3"/>
  <c r="AH12" i="3"/>
  <c r="F18" i="3"/>
  <c r="AH20" i="3"/>
  <c r="AQ32" i="1"/>
  <c r="AE118" i="1"/>
  <c r="AG118" i="1"/>
  <c r="AC118" i="1"/>
  <c r="Z118" i="1"/>
  <c r="AM118" i="1"/>
  <c r="AO118" i="1"/>
  <c r="AI118" i="1"/>
  <c r="Z16" i="1"/>
  <c r="AO16" i="1"/>
  <c r="AE16" i="1"/>
  <c r="AG16" i="1"/>
  <c r="AC16" i="1"/>
  <c r="AI16" i="1"/>
  <c r="AM16" i="1"/>
  <c r="AQ16" i="1"/>
  <c r="AH8" i="3"/>
  <c r="AK100" i="1"/>
  <c r="AQ50" i="1"/>
  <c r="AK50" i="1"/>
  <c r="AQ101" i="1"/>
  <c r="AK101" i="1"/>
  <c r="AQ118" i="1"/>
  <c r="AQ33" i="1"/>
  <c r="AK67" i="1"/>
  <c r="AK16" i="1"/>
  <c r="AN22" i="3"/>
  <c r="AQ67" i="1"/>
  <c r="AK118" i="1"/>
  <c r="AN14" i="3"/>
  <c r="D22" i="3"/>
  <c r="AT26" i="3"/>
  <c r="AT10" i="3"/>
  <c r="AZ18" i="3"/>
</calcChain>
</file>

<file path=xl/sharedStrings.xml><?xml version="1.0" encoding="utf-8"?>
<sst xmlns="http://schemas.openxmlformats.org/spreadsheetml/2006/main" count="749" uniqueCount="148">
  <si>
    <t>Centro Sportivo Italiano</t>
  </si>
  <si>
    <t>Commissione Tecnica Nazionale</t>
  </si>
  <si>
    <t>Tav.</t>
  </si>
  <si>
    <t>Ora</t>
  </si>
  <si>
    <t>Incontri</t>
  </si>
  <si>
    <t>1° set</t>
  </si>
  <si>
    <t>2° set</t>
  </si>
  <si>
    <t>3° set</t>
  </si>
  <si>
    <t>4° set</t>
  </si>
  <si>
    <t>5° set</t>
  </si>
  <si>
    <t>ris.</t>
  </si>
  <si>
    <t>Funzioni Partite</t>
  </si>
  <si>
    <t>partite vinte</t>
  </si>
  <si>
    <t>partite perse</t>
  </si>
  <si>
    <t>set</t>
  </si>
  <si>
    <t>punti</t>
  </si>
  <si>
    <t>conta set</t>
  </si>
  <si>
    <t>A</t>
  </si>
  <si>
    <t>-</t>
  </si>
  <si>
    <t>PART 1</t>
  </si>
  <si>
    <t>PART.2</t>
  </si>
  <si>
    <t>PART.3</t>
  </si>
  <si>
    <t>PUNTI classifica</t>
  </si>
  <si>
    <t>set vinti</t>
  </si>
  <si>
    <t>diff set</t>
  </si>
  <si>
    <t>punti vinti</t>
  </si>
  <si>
    <t>punti persi</t>
  </si>
  <si>
    <t>diff punti</t>
  </si>
  <si>
    <t>punti clas</t>
  </si>
  <si>
    <t>set 1</t>
  </si>
  <si>
    <t>set 2</t>
  </si>
  <si>
    <t>set 3</t>
  </si>
  <si>
    <t>set 4</t>
  </si>
  <si>
    <t>set 5</t>
  </si>
  <si>
    <t>conta VC</t>
  </si>
  <si>
    <t>conta pc</t>
  </si>
  <si>
    <t>C</t>
  </si>
  <si>
    <t>qualificati</t>
  </si>
  <si>
    <t>B</t>
  </si>
  <si>
    <t>Classifica</t>
  </si>
  <si>
    <t>Giocatore</t>
  </si>
  <si>
    <t>Punti</t>
  </si>
  <si>
    <t>V</t>
  </si>
  <si>
    <t>P</t>
  </si>
  <si>
    <t>SV</t>
  </si>
  <si>
    <t>SP</t>
  </si>
  <si>
    <t>PV</t>
  </si>
  <si>
    <t>PP</t>
  </si>
  <si>
    <t>Diff. Punti</t>
  </si>
  <si>
    <t>Primo classificato</t>
  </si>
  <si>
    <t>Secondo classificato</t>
  </si>
  <si>
    <t>Girone 2</t>
  </si>
  <si>
    <t>Girone 1</t>
  </si>
  <si>
    <t>Girone 3</t>
  </si>
  <si>
    <t>Girone 4</t>
  </si>
  <si>
    <t>Girone 5</t>
  </si>
  <si>
    <t>Girone 6</t>
  </si>
  <si>
    <t>Girone 7</t>
  </si>
  <si>
    <t>1° in Classifica Generale</t>
  </si>
  <si>
    <t>2° in Classifica Generale</t>
  </si>
  <si>
    <t>3° in Classifica Generale</t>
  </si>
  <si>
    <t>4° in Classifica Generale</t>
  </si>
  <si>
    <t>5° in Classifica Generale</t>
  </si>
  <si>
    <t>6° in Classifica Generale</t>
  </si>
  <si>
    <t>7° in Classifica Generale</t>
  </si>
  <si>
    <t>8° in Classifica Generale</t>
  </si>
  <si>
    <t>9° in Classifica Generale</t>
  </si>
  <si>
    <t>10° in Classifica Generale</t>
  </si>
  <si>
    <t>11° in Classifica Generale</t>
  </si>
  <si>
    <t>12° in Classifica Generale</t>
  </si>
  <si>
    <t>13° in Classifica Generale</t>
  </si>
  <si>
    <t>16° in Classifica Generale</t>
  </si>
  <si>
    <t>17° in Classifica Generale</t>
  </si>
  <si>
    <t>18° in Classifica Generale</t>
  </si>
  <si>
    <t>19° in Classifica Generale</t>
  </si>
  <si>
    <t>20° in Classifica Generale</t>
  </si>
  <si>
    <t>21° in Classifica Generale</t>
  </si>
  <si>
    <t>22° in Classifica Generale</t>
  </si>
  <si>
    <t>23° in Classifica Generale</t>
  </si>
  <si>
    <t>24° in Classifica Generale</t>
  </si>
  <si>
    <t>25° in Classifica Generale</t>
  </si>
  <si>
    <t>26° in Classifica Generale</t>
  </si>
  <si>
    <t>27° in Classifica Generale</t>
  </si>
  <si>
    <t>28° in Classifica Generale</t>
  </si>
  <si>
    <t>ELENCO PARTITE</t>
  </si>
  <si>
    <t>OTTAVI</t>
  </si>
  <si>
    <t>QUARTI</t>
  </si>
  <si>
    <t>SEMIFINALI</t>
  </si>
  <si>
    <t>FINALE</t>
  </si>
  <si>
    <t>OTTAVI DI FINALE</t>
  </si>
  <si>
    <t>QUARTI DI FINALE</t>
  </si>
  <si>
    <t>SEMIFINALE</t>
  </si>
  <si>
    <t>Funzioni Classifica</t>
  </si>
  <si>
    <t>Tav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</si>
  <si>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</si>
  <si>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</si>
  <si>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</si>
  <si>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</si>
  <si>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</si>
  <si>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</si>
  <si>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</si>
  <si>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</si>
  <si>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</si>
  <si>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</si>
  <si>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</si>
  <si>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TOTALE</t>
  </si>
  <si>
    <t>tot 2° cla</t>
  </si>
  <si>
    <t>tot 3° cla</t>
  </si>
  <si>
    <t>tot 4° cla</t>
  </si>
  <si>
    <t>D</t>
  </si>
  <si>
    <t>E</t>
  </si>
  <si>
    <t>Terzo Classificato</t>
  </si>
  <si>
    <t>Quarto classificato</t>
  </si>
  <si>
    <t>F</t>
  </si>
  <si>
    <t>14° in Classifica Generale</t>
  </si>
  <si>
    <t>15° in Classifica Generale</t>
  </si>
  <si>
    <t>FINALISSIMA</t>
  </si>
  <si>
    <t>X</t>
  </si>
  <si>
    <t>--</t>
  </si>
  <si>
    <t>Cat.  FITET B M/F</t>
  </si>
  <si>
    <t>FORNASARI LUCA - DYNAMIS MANZOLINO (MO)</t>
  </si>
  <si>
    <t>SPAGNOLETTI MASSIMO - TT REGGIO EMILIA</t>
  </si>
  <si>
    <t>RICCI FILIPPO - TT LUGO/ARSENAL</t>
  </si>
  <si>
    <t>SCRIGNOLI M. ANDREA - C.D. BPR BANCA (MO)</t>
  </si>
  <si>
    <t>BARRACCA LUCA - TT LUGO/ARSENAL</t>
  </si>
  <si>
    <t>PUGLISI FERRUCCIO - TT ARSENAL</t>
  </si>
  <si>
    <t>MINEZZI FABIO - C.D. BPR BANCA (MO)</t>
  </si>
  <si>
    <t>SLOBODENIUC OLGA - TT BISMANTOVA (RE)</t>
  </si>
  <si>
    <t>CASONI DARIO - TT S. POLO (PR)</t>
  </si>
  <si>
    <t>RIPANU RAIMOND - TT BISMANTOVA (RE)</t>
  </si>
  <si>
    <t>LAFFI MATTEO - C.D. BPR BANCA (MO)</t>
  </si>
  <si>
    <t>POLI MARCO - DYNAMIS MANZOLINO (MO)</t>
  </si>
  <si>
    <t>MAUGERI WILLIAM - TT BISMANTOVA (RE)</t>
  </si>
  <si>
    <t>SEVERGNINI ALBERTO - TT S. POLO (PR)</t>
  </si>
  <si>
    <t>ANDREOLI ANTONIO - C.D. BPR BANCA (MO)</t>
  </si>
  <si>
    <t>ROSSI FERDINANDO - TT S. POLO (PR)</t>
  </si>
  <si>
    <t>RATHNAYAKE DON MAJULA - V. CASALGRANDE (RE)</t>
  </si>
  <si>
    <t>FRANCHINI RICCARDO - DYNAMIS MANZOLINO (MO)</t>
  </si>
  <si>
    <t>STEFANI CIRO - V. CASALGRANDE (RE)</t>
  </si>
  <si>
    <t>SELVINO GIOVANNI - TT ARSENAL (RE)</t>
  </si>
  <si>
    <t>MIRRI MATTEO - TT LUGO/ARSENAL</t>
  </si>
  <si>
    <t>DEBBI ELISABETTA - V. CASALGRANDE (RE)</t>
  </si>
  <si>
    <t>VEZZOSI MARCO - V. CASALGRANDE (RE)</t>
  </si>
  <si>
    <t>MICHELINI MARCO - CD. BPR BANCA (MO)</t>
  </si>
  <si>
    <t>CARROZZI LUCA - V. CASALGRANDE (RE)</t>
  </si>
  <si>
    <t>D'ANIELLO MATTIA - TT S. POLO (PR)</t>
  </si>
  <si>
    <t>MAZZOLI GIORDANO -DINAMIS MANZOLINO (MO)</t>
  </si>
  <si>
    <t>GHERARDINI LUCA - DYNAMIS MANZOLINO (MO)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</si>
</sst>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"/>
  </numFmts>
  <fonts count="19" x14ac:knownFonts="1">
    <font>
      <sz val="10"/>
      <name val="Arial"/>
    </font>
    <font>
      <b/>
      <sz val="14"/>
      <name val="Berlin Sans FB Demi"/>
      <family val="2"/>
    </font>
    <font>
      <b/>
      <sz val="10"/>
      <name val="Arial"/>
      <family val="2"/>
    </font>
    <font>
      <b/>
      <sz val="12"/>
      <name val="Berlin Sans FB Dem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 Black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0" xfId="0" applyFill="1" applyProtection="1"/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shrinkToFit="1"/>
    </xf>
    <xf numFmtId="0" fontId="0" fillId="3" borderId="8" xfId="0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28" xfId="0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1" fontId="10" fillId="0" borderId="3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2" fontId="13" fillId="3" borderId="27" xfId="0" applyNumberFormat="1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2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2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2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2" fontId="13" fillId="3" borderId="31" xfId="0" applyNumberFormat="1" applyFont="1" applyFill="1" applyBorder="1" applyAlignment="1" applyProtection="1">
      <alignment horizontal="center" vertical="center"/>
      <protection locked="0"/>
    </xf>
    <xf numFmtId="2" fontId="13" fillId="3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vertical="center" wrapText="1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2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47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3" borderId="4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 applyProtection="1">
      <alignment vertical="center"/>
      <protection locked="0"/>
    </xf>
    <xf numFmtId="165" fontId="0" fillId="0" borderId="0" xfId="0" applyNumberFormat="1" applyProtection="1"/>
    <xf numFmtId="0" fontId="9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65" fontId="9" fillId="0" borderId="1" xfId="0" applyNumberFormat="1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vertical="center" shrinkToFit="1"/>
    </xf>
    <xf numFmtId="165" fontId="0" fillId="0" borderId="1" xfId="0" applyNumberFormat="1" applyBorder="1" applyAlignment="1">
      <alignment vertical="center" shrinkToFit="1"/>
    </xf>
    <xf numFmtId="2" fontId="0" fillId="3" borderId="44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13" fillId="0" borderId="49" xfId="0" applyFont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8" fillId="7" borderId="1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52" xfId="0" applyFont="1" applyBorder="1" applyAlignment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165" fontId="0" fillId="0" borderId="0" xfId="0" applyNumberFormat="1"/>
    <xf numFmtId="0" fontId="12" fillId="8" borderId="9" xfId="0" applyFont="1" applyFill="1" applyBorder="1" applyAlignment="1" applyProtection="1">
      <alignment vertical="center"/>
      <protection locked="0"/>
    </xf>
    <xf numFmtId="0" fontId="12" fillId="8" borderId="4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1" fillId="0" borderId="35" xfId="0" applyFont="1" applyFill="1" applyBorder="1" applyAlignment="1">
      <alignment horizontal="right" vertical="center" wrapText="1"/>
    </xf>
    <xf numFmtId="0" fontId="11" fillId="0" borderId="35" xfId="0" applyFont="1" applyBorder="1" applyAlignment="1">
      <alignment horizontal="right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vertical="center"/>
    </xf>
    <xf numFmtId="0" fontId="11" fillId="0" borderId="35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4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vertical="center" shrinkToFit="1"/>
    </xf>
    <xf numFmtId="1" fontId="0" fillId="2" borderId="0" xfId="0" quotePrefix="1" applyNumberForma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44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7" fillId="0" borderId="5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8" fillId="0" borderId="5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</xf>
    <xf numFmtId="165" fontId="2" fillId="0" borderId="5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F10" sqref="F10"/>
    </sheetView>
  </sheetViews>
  <sheetFormatPr defaultRowHeight="14.25" x14ac:dyDescent="0.2"/>
  <cols>
    <col min="1" max="1" width="4.28515625" style="43" customWidth="1"/>
    <col min="2" max="2" width="53.28515625" style="42" customWidth="1"/>
    <col min="3" max="3" width="25.5703125" style="42" bestFit="1" customWidth="1"/>
    <col min="4" max="16384" width="9.140625" style="42"/>
  </cols>
  <sheetData>
    <row r="1" spans="1:5" ht="27.75" customHeight="1" x14ac:dyDescent="0.2">
      <c r="A1" s="182" t="s">
        <v>119</v>
      </c>
      <c r="B1" s="182"/>
      <c r="C1" s="182"/>
      <c r="D1" s="41"/>
      <c r="E1" s="41"/>
    </row>
    <row r="3" spans="1:5" ht="15" customHeight="1" thickBot="1" x14ac:dyDescent="0.25">
      <c r="B3" s="44" t="s">
        <v>40</v>
      </c>
    </row>
    <row r="4" spans="1:5" ht="15" customHeight="1" x14ac:dyDescent="0.2">
      <c r="A4" s="45">
        <v>1</v>
      </c>
      <c r="B4" s="46" t="s">
        <v>120</v>
      </c>
      <c r="C4" s="47" t="s">
        <v>58</v>
      </c>
    </row>
    <row r="5" spans="1:5" ht="15" customHeight="1" x14ac:dyDescent="0.2">
      <c r="A5" s="48">
        <v>2</v>
      </c>
      <c r="B5" s="49" t="s">
        <v>124</v>
      </c>
      <c r="C5" s="50" t="s">
        <v>59</v>
      </c>
    </row>
    <row r="6" spans="1:5" ht="15" customHeight="1" x14ac:dyDescent="0.2">
      <c r="A6" s="48">
        <v>3</v>
      </c>
      <c r="B6" s="49" t="s">
        <v>147</v>
      </c>
      <c r="C6" s="50" t="s">
        <v>60</v>
      </c>
    </row>
    <row r="7" spans="1:5" ht="15" customHeight="1" x14ac:dyDescent="0.2">
      <c r="A7" s="48">
        <v>4</v>
      </c>
      <c r="B7" s="49" t="s">
        <v>131</v>
      </c>
      <c r="C7" s="50" t="s">
        <v>61</v>
      </c>
    </row>
    <row r="8" spans="1:5" ht="15" customHeight="1" x14ac:dyDescent="0.2">
      <c r="A8" s="48">
        <v>5</v>
      </c>
      <c r="B8" s="49" t="s">
        <v>135</v>
      </c>
      <c r="C8" s="50" t="s">
        <v>62</v>
      </c>
    </row>
    <row r="9" spans="1:5" ht="15" customHeight="1" x14ac:dyDescent="0.2">
      <c r="A9" s="48">
        <v>6</v>
      </c>
      <c r="B9" s="49" t="s">
        <v>138</v>
      </c>
      <c r="C9" s="50" t="s">
        <v>63</v>
      </c>
    </row>
    <row r="10" spans="1:5" ht="15" customHeight="1" x14ac:dyDescent="0.2">
      <c r="A10" s="48">
        <v>7</v>
      </c>
      <c r="B10" s="49" t="s">
        <v>142</v>
      </c>
      <c r="C10" s="50" t="s">
        <v>64</v>
      </c>
    </row>
    <row r="11" spans="1:5" x14ac:dyDescent="0.2">
      <c r="A11" s="48">
        <v>8</v>
      </c>
      <c r="B11" s="126" t="s">
        <v>145</v>
      </c>
      <c r="C11" s="50" t="s">
        <v>65</v>
      </c>
    </row>
    <row r="12" spans="1:5" x14ac:dyDescent="0.2">
      <c r="A12" s="48">
        <v>9</v>
      </c>
      <c r="B12" s="126" t="s">
        <v>127</v>
      </c>
      <c r="C12" s="50" t="s">
        <v>66</v>
      </c>
    </row>
    <row r="13" spans="1:5" x14ac:dyDescent="0.2">
      <c r="A13" s="48">
        <v>10</v>
      </c>
      <c r="B13" s="126" t="s">
        <v>144</v>
      </c>
      <c r="C13" s="50" t="s">
        <v>67</v>
      </c>
    </row>
    <row r="14" spans="1:5" x14ac:dyDescent="0.2">
      <c r="A14" s="48">
        <v>11</v>
      </c>
      <c r="B14" s="126" t="s">
        <v>134</v>
      </c>
      <c r="C14" s="50" t="s">
        <v>68</v>
      </c>
    </row>
    <row r="15" spans="1:5" x14ac:dyDescent="0.2">
      <c r="A15" s="48">
        <v>12</v>
      </c>
      <c r="B15" s="126" t="s">
        <v>130</v>
      </c>
      <c r="C15" s="50" t="s">
        <v>69</v>
      </c>
    </row>
    <row r="16" spans="1:5" x14ac:dyDescent="0.2">
      <c r="A16" s="48">
        <v>13</v>
      </c>
      <c r="B16" s="126" t="s">
        <v>141</v>
      </c>
      <c r="C16" s="50" t="s">
        <v>70</v>
      </c>
    </row>
    <row r="17" spans="1:3" x14ac:dyDescent="0.2">
      <c r="A17" s="48">
        <v>14</v>
      </c>
      <c r="B17" s="126" t="s">
        <v>121</v>
      </c>
      <c r="C17" s="50" t="s">
        <v>114</v>
      </c>
    </row>
    <row r="18" spans="1:3" x14ac:dyDescent="0.2">
      <c r="A18" s="48">
        <v>15</v>
      </c>
      <c r="B18" s="49" t="s">
        <v>146</v>
      </c>
      <c r="C18" s="50" t="s">
        <v>115</v>
      </c>
    </row>
    <row r="19" spans="1:3" x14ac:dyDescent="0.2">
      <c r="A19" s="48">
        <v>16</v>
      </c>
      <c r="B19" s="49" t="s">
        <v>140</v>
      </c>
      <c r="C19" s="50" t="s">
        <v>71</v>
      </c>
    </row>
    <row r="20" spans="1:3" x14ac:dyDescent="0.2">
      <c r="A20" s="48">
        <v>17</v>
      </c>
      <c r="B20" s="49" t="s">
        <v>137</v>
      </c>
      <c r="C20" s="50" t="s">
        <v>72</v>
      </c>
    </row>
    <row r="21" spans="1:3" x14ac:dyDescent="0.2">
      <c r="A21" s="48">
        <v>18</v>
      </c>
      <c r="B21" s="49" t="s">
        <v>133</v>
      </c>
      <c r="C21" s="50" t="s">
        <v>73</v>
      </c>
    </row>
    <row r="22" spans="1:3" x14ac:dyDescent="0.2">
      <c r="A22" s="48">
        <v>19</v>
      </c>
      <c r="B22" s="49" t="s">
        <v>129</v>
      </c>
      <c r="C22" s="50" t="s">
        <v>74</v>
      </c>
    </row>
    <row r="23" spans="1:3" x14ac:dyDescent="0.2">
      <c r="A23" s="48">
        <v>20</v>
      </c>
      <c r="B23" s="49" t="s">
        <v>126</v>
      </c>
      <c r="C23" s="50" t="s">
        <v>75</v>
      </c>
    </row>
    <row r="24" spans="1:3" x14ac:dyDescent="0.2">
      <c r="A24" s="48">
        <v>21</v>
      </c>
      <c r="B24" s="49" t="s">
        <v>122</v>
      </c>
      <c r="C24" s="50" t="s">
        <v>76</v>
      </c>
    </row>
    <row r="25" spans="1:3" x14ac:dyDescent="0.2">
      <c r="A25" s="48">
        <v>22</v>
      </c>
      <c r="B25" s="168" t="s">
        <v>143</v>
      </c>
      <c r="C25" s="50" t="s">
        <v>77</v>
      </c>
    </row>
    <row r="26" spans="1:3" x14ac:dyDescent="0.2">
      <c r="A26" s="48">
        <v>23</v>
      </c>
      <c r="B26" s="168" t="s">
        <v>139</v>
      </c>
      <c r="C26" s="50" t="s">
        <v>78</v>
      </c>
    </row>
    <row r="27" spans="1:3" x14ac:dyDescent="0.2">
      <c r="A27" s="48">
        <v>24</v>
      </c>
      <c r="B27" s="168" t="s">
        <v>136</v>
      </c>
      <c r="C27" s="50" t="s">
        <v>79</v>
      </c>
    </row>
    <row r="28" spans="1:3" x14ac:dyDescent="0.2">
      <c r="A28" s="48">
        <v>25</v>
      </c>
      <c r="B28" s="168" t="s">
        <v>132</v>
      </c>
      <c r="C28" s="50" t="s">
        <v>80</v>
      </c>
    </row>
    <row r="29" spans="1:3" x14ac:dyDescent="0.2">
      <c r="A29" s="48">
        <v>26</v>
      </c>
      <c r="B29" s="168" t="s">
        <v>128</v>
      </c>
      <c r="C29" s="50" t="s">
        <v>81</v>
      </c>
    </row>
    <row r="30" spans="1:3" x14ac:dyDescent="0.2">
      <c r="A30" s="48">
        <v>27</v>
      </c>
      <c r="B30" s="168" t="s">
        <v>125</v>
      </c>
      <c r="C30" s="50" t="s">
        <v>82</v>
      </c>
    </row>
    <row r="31" spans="1:3" ht="15" thickBot="1" x14ac:dyDescent="0.25">
      <c r="A31" s="174">
        <v>28</v>
      </c>
      <c r="B31" s="169" t="s">
        <v>123</v>
      </c>
      <c r="C31" s="175" t="s">
        <v>83</v>
      </c>
    </row>
  </sheetData>
  <sheetProtection sheet="1" objects="1" scenarios="1"/>
  <mergeCells count="1"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18"/>
  <sheetViews>
    <sheetView showGridLines="0" tabSelected="1" view="pageBreakPreview" topLeftCell="A67" zoomScale="75" zoomScaleNormal="75" workbookViewId="0">
      <selection activeCell="BC98" sqref="BC98"/>
    </sheetView>
  </sheetViews>
  <sheetFormatPr defaultRowHeight="12.75" x14ac:dyDescent="0.2"/>
  <cols>
    <col min="1" max="2" width="5.7109375" customWidth="1"/>
    <col min="3" max="3" width="2.5703125" customWidth="1"/>
    <col min="4" max="16" width="1.7109375" customWidth="1"/>
    <col min="17" max="17" width="3.85546875" customWidth="1"/>
    <col min="18" max="31" width="1.7109375" customWidth="1"/>
    <col min="32" max="32" width="3.85546875" customWidth="1"/>
    <col min="33" max="44" width="2.7109375" customWidth="1"/>
    <col min="45" max="47" width="2.7109375" style="4" customWidth="1"/>
    <col min="48" max="49" width="10.7109375" style="166" customWidth="1"/>
    <col min="50" max="53" width="10.7109375" style="4" customWidth="1"/>
    <col min="54" max="54" width="6.7109375" style="4" customWidth="1"/>
    <col min="55" max="55" width="10.85546875" style="4" customWidth="1"/>
    <col min="56" max="63" width="6.7109375" customWidth="1"/>
    <col min="64" max="78" width="12.28515625" style="167" customWidth="1"/>
    <col min="79" max="85" width="9.28515625" bestFit="1" customWidth="1"/>
  </cols>
  <sheetData>
    <row r="1" spans="1:85" s="38" customFormat="1" ht="21.75" customHeight="1" x14ac:dyDescent="0.2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1"/>
      <c r="AT1" s="1"/>
      <c r="AU1" s="1"/>
      <c r="AV1" s="128"/>
      <c r="AW1" s="128"/>
      <c r="BD1" s="129"/>
      <c r="BE1" s="129"/>
      <c r="BF1" s="129"/>
      <c r="BG1" s="129"/>
      <c r="BH1" s="129"/>
      <c r="BI1" s="129"/>
      <c r="BJ1" s="129"/>
      <c r="BK1" s="129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85" s="38" customFormat="1" ht="21.75" customHeight="1" x14ac:dyDescent="0.2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"/>
      <c r="AT2" s="2"/>
      <c r="AU2" s="2"/>
      <c r="AV2" s="128"/>
      <c r="AW2" s="128"/>
      <c r="BD2" s="129"/>
      <c r="BE2" s="129"/>
      <c r="BF2" s="129"/>
      <c r="BG2" s="129"/>
      <c r="BH2" s="129"/>
      <c r="BI2" s="129"/>
      <c r="BJ2" s="129"/>
      <c r="BK2" s="129"/>
      <c r="BL2" s="130">
        <v>1E-4</v>
      </c>
      <c r="BM2" s="130"/>
      <c r="BN2" s="130">
        <v>0.1</v>
      </c>
      <c r="BO2" s="130">
        <v>9.9999999999999995E-7</v>
      </c>
      <c r="BP2" s="130"/>
      <c r="BQ2" s="130">
        <v>1E-3</v>
      </c>
      <c r="BR2" s="130">
        <v>100000</v>
      </c>
      <c r="BS2" s="130"/>
      <c r="BT2" s="130"/>
      <c r="BU2" s="130"/>
      <c r="BV2" s="130"/>
      <c r="BW2" s="130"/>
      <c r="BX2" s="130"/>
      <c r="BY2" s="130"/>
      <c r="BZ2" s="130"/>
    </row>
    <row r="3" spans="1:85" s="38" customFormat="1" ht="24" customHeight="1" x14ac:dyDescent="0.2">
      <c r="A3" s="214" t="str">
        <f>REPT('lista di qualificazione'!A1,1)</f>
        <v>Cat.  FITET B M/F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 t="s">
        <v>52</v>
      </c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131"/>
      <c r="AJ3" s="131"/>
      <c r="AK3" s="221"/>
      <c r="AL3" s="221"/>
      <c r="AM3" s="221"/>
      <c r="AN3" s="221"/>
      <c r="AO3" s="221"/>
      <c r="AP3" s="221"/>
      <c r="AQ3" s="221"/>
      <c r="AR3" s="221"/>
      <c r="AS3" s="3"/>
      <c r="AT3" s="3"/>
      <c r="AU3" s="3"/>
      <c r="AV3" s="132"/>
      <c r="AW3" s="227" t="s">
        <v>11</v>
      </c>
      <c r="AX3" s="227"/>
      <c r="AY3" s="227"/>
      <c r="AZ3" s="227"/>
      <c r="BA3" s="227"/>
      <c r="BB3" s="227"/>
      <c r="BC3" s="227"/>
      <c r="BD3" s="233" t="s">
        <v>12</v>
      </c>
      <c r="BE3" s="233"/>
      <c r="BF3" s="233"/>
      <c r="BG3" s="233"/>
      <c r="BH3" s="213" t="s">
        <v>13</v>
      </c>
      <c r="BI3" s="213"/>
      <c r="BJ3" s="213"/>
      <c r="BK3" s="213"/>
      <c r="BL3" s="215" t="s">
        <v>14</v>
      </c>
      <c r="BM3" s="215"/>
      <c r="BN3" s="215"/>
      <c r="BO3" s="215" t="s">
        <v>15</v>
      </c>
      <c r="BP3" s="215"/>
      <c r="BQ3" s="215"/>
      <c r="BR3" s="228" t="s">
        <v>92</v>
      </c>
      <c r="BS3" s="229"/>
      <c r="BT3" s="229"/>
      <c r="BU3" s="229"/>
      <c r="BV3" s="229"/>
      <c r="BW3" s="229"/>
      <c r="BX3" s="229"/>
      <c r="BY3" s="229"/>
      <c r="BZ3" s="230"/>
      <c r="CA3" s="231" t="s">
        <v>16</v>
      </c>
      <c r="CB3" s="232"/>
      <c r="CC3" s="232"/>
      <c r="CD3" s="232"/>
      <c r="CE3" s="232"/>
      <c r="CF3" s="8"/>
      <c r="CG3" s="9"/>
    </row>
    <row r="4" spans="1:85" s="38" customFormat="1" ht="21.75" customHeight="1" x14ac:dyDescent="0.2">
      <c r="A4" s="6" t="s">
        <v>93</v>
      </c>
      <c r="B4" s="6" t="s">
        <v>3</v>
      </c>
      <c r="C4" s="222" t="s">
        <v>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3" t="s">
        <v>5</v>
      </c>
      <c r="AH4" s="223"/>
      <c r="AI4" s="223" t="s">
        <v>6</v>
      </c>
      <c r="AJ4" s="223"/>
      <c r="AK4" s="223" t="s">
        <v>7</v>
      </c>
      <c r="AL4" s="223"/>
      <c r="AM4" s="223" t="s">
        <v>8</v>
      </c>
      <c r="AN4" s="223"/>
      <c r="AO4" s="223" t="s">
        <v>9</v>
      </c>
      <c r="AP4" s="223"/>
      <c r="AQ4" s="224" t="s">
        <v>10</v>
      </c>
      <c r="AR4" s="224"/>
      <c r="AS4" s="7"/>
      <c r="AT4" s="7"/>
      <c r="AU4" s="7"/>
      <c r="AV4" s="132"/>
      <c r="AW4" s="134" t="s">
        <v>19</v>
      </c>
      <c r="AX4" s="135" t="s">
        <v>20</v>
      </c>
      <c r="AY4" s="135" t="s">
        <v>21</v>
      </c>
      <c r="AZ4" s="135" t="s">
        <v>94</v>
      </c>
      <c r="BA4" s="135" t="s">
        <v>95</v>
      </c>
      <c r="BB4" s="135" t="s">
        <v>96</v>
      </c>
      <c r="BC4" s="136" t="s">
        <v>22</v>
      </c>
      <c r="BD4" s="133" t="s">
        <v>97</v>
      </c>
      <c r="BE4" s="133" t="s">
        <v>98</v>
      </c>
      <c r="BF4" s="133" t="s">
        <v>99</v>
      </c>
      <c r="BG4" s="133" t="s">
        <v>100</v>
      </c>
      <c r="BH4" s="133" t="s">
        <v>97</v>
      </c>
      <c r="BI4" s="133" t="s">
        <v>98</v>
      </c>
      <c r="BJ4" s="133" t="s">
        <v>99</v>
      </c>
      <c r="BK4" s="137" t="s">
        <v>101</v>
      </c>
      <c r="BL4" s="138" t="s">
        <v>102</v>
      </c>
      <c r="BM4" s="138" t="s">
        <v>103</v>
      </c>
      <c r="BN4" s="138" t="s">
        <v>104</v>
      </c>
      <c r="BO4" s="139" t="s">
        <v>25</v>
      </c>
      <c r="BP4" s="139" t="s">
        <v>26</v>
      </c>
      <c r="BQ4" s="139" t="s">
        <v>27</v>
      </c>
      <c r="BR4" s="139" t="s">
        <v>28</v>
      </c>
      <c r="BS4" s="139" t="s">
        <v>24</v>
      </c>
      <c r="BT4" s="139" t="s">
        <v>27</v>
      </c>
      <c r="BU4" s="139" t="s">
        <v>23</v>
      </c>
      <c r="BV4" s="139" t="s">
        <v>25</v>
      </c>
      <c r="BW4" s="140" t="s">
        <v>105</v>
      </c>
      <c r="BX4" s="141" t="s">
        <v>106</v>
      </c>
      <c r="BY4" s="141" t="s">
        <v>107</v>
      </c>
      <c r="BZ4" s="141" t="s">
        <v>108</v>
      </c>
      <c r="CA4" s="17" t="s">
        <v>29</v>
      </c>
      <c r="CB4" s="17" t="s">
        <v>30</v>
      </c>
      <c r="CC4" s="17" t="s">
        <v>31</v>
      </c>
      <c r="CD4" s="17" t="s">
        <v>32</v>
      </c>
      <c r="CE4" s="17" t="s">
        <v>33</v>
      </c>
      <c r="CF4" s="17" t="s">
        <v>34</v>
      </c>
      <c r="CG4" s="17" t="s">
        <v>35</v>
      </c>
    </row>
    <row r="5" spans="1:85" s="38" customFormat="1" ht="30" customHeight="1" x14ac:dyDescent="0.2">
      <c r="A5" s="18">
        <v>3</v>
      </c>
      <c r="B5" s="142">
        <v>14</v>
      </c>
      <c r="C5" s="143" t="s">
        <v>17</v>
      </c>
      <c r="D5" s="197" t="str">
        <f>REPT('lista di qualificazione'!B4,1)</f>
        <v>FORNASARI LUCA - DYNAMIS MANZOLINO (MO)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144" t="s">
        <v>18</v>
      </c>
      <c r="S5" s="205" t="str">
        <f>REPT(D7,1)</f>
        <v>RICCI FILIPPO - TT LUGO/ARSENAL</v>
      </c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7"/>
      <c r="AG5" s="10">
        <v>11</v>
      </c>
      <c r="AH5" s="11">
        <v>2</v>
      </c>
      <c r="AI5" s="12">
        <v>11</v>
      </c>
      <c r="AJ5" s="13">
        <v>7</v>
      </c>
      <c r="AK5" s="10">
        <v>11</v>
      </c>
      <c r="AL5" s="11">
        <v>5</v>
      </c>
      <c r="AM5" s="12"/>
      <c r="AN5" s="13"/>
      <c r="AO5" s="10"/>
      <c r="AP5" s="14"/>
      <c r="AQ5" s="15">
        <f t="shared" ref="AQ5:AQ10" si="0">IF(AG5="","",IF(AG5&lt;&gt;"",CF5))</f>
        <v>3</v>
      </c>
      <c r="AR5" s="15">
        <f t="shared" ref="AR5:AR10" si="1">IF(AG5="","",IF(AG5&lt;&gt;"",CG5))</f>
        <v>0</v>
      </c>
      <c r="AS5" s="16"/>
      <c r="AT5" s="16"/>
      <c r="AU5" s="16"/>
      <c r="AV5" s="145" t="str">
        <f>REPT(D5,1)</f>
        <v>FORNASARI LUCA - DYNAMIS MANZOLINO (MO)</v>
      </c>
      <c r="AW5" s="146" t="str">
        <f>IF(AQ5="","0",IF(AQ5&gt;AR5,"2",IF(AQ5&lt;AR5,"0","")))</f>
        <v>2</v>
      </c>
      <c r="AX5" s="24"/>
      <c r="AY5" s="25"/>
      <c r="AZ5" s="6" t="str">
        <f>IF(AR8="","0",IF(AQ8&gt;AR8,"0",IF(AQ8&lt;AR8,"2","")))</f>
        <v>2</v>
      </c>
      <c r="BA5" s="6" t="str">
        <f>IF(AR9="","0",IF(AQ9&gt;AR9,"0",IF(AQ9&lt;AR9,"2","")))</f>
        <v>2</v>
      </c>
      <c r="BB5" s="25"/>
      <c r="BC5" s="147">
        <f>SUM(AW5+AZ5+BA5)</f>
        <v>6</v>
      </c>
      <c r="BD5" s="148" t="str">
        <f>IF(AW5="2","1","0")</f>
        <v>1</v>
      </c>
      <c r="BE5" s="148" t="str">
        <f>IF(AZ5="2","1","0")</f>
        <v>1</v>
      </c>
      <c r="BF5" s="148" t="str">
        <f>IF(BA5="2","1","0")</f>
        <v>1</v>
      </c>
      <c r="BG5" s="149">
        <f>SUM(BD5+BE5+BF5)</f>
        <v>3</v>
      </c>
      <c r="BH5" s="148" t="str">
        <f>IF(AW5&gt;AW7,"0",IF(AW5&lt;AW7,"1","0"))</f>
        <v>0</v>
      </c>
      <c r="BI5" s="148" t="str">
        <f>IF(AZ5&gt;AZ8,"0",IF(AZ5&lt;AZ8,"1","0"))</f>
        <v>0</v>
      </c>
      <c r="BJ5" s="148" t="str">
        <f>IF(BA5&gt;BA6,"0",IF(BA5&lt;BA6,"1","0"))</f>
        <v>0</v>
      </c>
      <c r="BK5" s="149">
        <f>SUM(BH5+BI5+BJ5)</f>
        <v>0</v>
      </c>
      <c r="BL5" s="150">
        <f>SUM(CF5+CG8+CG9)</f>
        <v>9</v>
      </c>
      <c r="BM5" s="150">
        <f>SUM(CG5+CF8+CF9)</f>
        <v>1</v>
      </c>
      <c r="BN5" s="150">
        <f>SUM(BL5-BM5)</f>
        <v>8</v>
      </c>
      <c r="BO5" s="150">
        <f>SUM(AG5+AI5+AK5+AM5+AO5+AH8+AJ8+AL8+AN8+AP8+AH9+AJ9+AL9+AN9+AP9)</f>
        <v>111</v>
      </c>
      <c r="BP5" s="150">
        <f>SUM(AH5+AJ5+AL5+AN5+AP5+AG8+AI8+AK8+AM8+AO8+AG9+AI9+AK9+AM9+AO9)</f>
        <v>60</v>
      </c>
      <c r="BQ5" s="150">
        <f>SUM(BO5-BP5)</f>
        <v>51</v>
      </c>
      <c r="BR5" s="150">
        <f>BC5*BR2</f>
        <v>600000</v>
      </c>
      <c r="BS5" s="150">
        <f>BN5*BN2</f>
        <v>0.8</v>
      </c>
      <c r="BT5" s="150">
        <f>SUM(BQ5*BQ2)</f>
        <v>5.1000000000000004E-2</v>
      </c>
      <c r="BU5" s="150">
        <f>SUM(BL5*BL2)</f>
        <v>9.0000000000000008E-4</v>
      </c>
      <c r="BV5" s="150">
        <f>SUM(BO5*BO2)</f>
        <v>1.11E-4</v>
      </c>
      <c r="BW5" s="151">
        <f>SUM(BR5+BS5+BT5+BU5+BV5)</f>
        <v>600000.85201100004</v>
      </c>
      <c r="BX5" s="150" t="str">
        <f>IF(BW5&lt;MAX(BW5:BW8),BW5,"")</f>
        <v/>
      </c>
      <c r="BY5" s="150" t="str">
        <f>IF(BX5&lt;MAX(BX5:BX8),BX5,"")</f>
        <v/>
      </c>
      <c r="BZ5" s="150" t="str">
        <f>IF(BY5&lt;MAX(BY5:BY8),BY5,"")</f>
        <v/>
      </c>
      <c r="CA5" s="26" t="str">
        <f t="shared" ref="CA5:CA10" si="2">IF(AND(AG5&lt;&gt;"",AH5&lt;&gt;""),IF(AG5&gt;AH5,"c","f"),0)</f>
        <v>c</v>
      </c>
      <c r="CB5" s="26" t="str">
        <f t="shared" ref="CB5:CB10" si="3">IF(AND(AI5&lt;&gt;"",AJ5&lt;&gt;""),IF(AI5&gt;AJ5,"c","f"),0)</f>
        <v>c</v>
      </c>
      <c r="CC5" s="26" t="str">
        <f t="shared" ref="CC5:CC10" si="4">IF(AND(AK5&lt;&gt;"",AL5&lt;&gt;""),IF(AK5&gt;AL5,"c","f"),0)</f>
        <v>c</v>
      </c>
      <c r="CD5" s="26">
        <f t="shared" ref="CD5:CD10" si="5">IF(AND(AM5&lt;&gt;"",AN5&lt;&gt;""),IF(AM5&gt;AN5,"c","f"),0)</f>
        <v>0</v>
      </c>
      <c r="CE5" s="26">
        <f t="shared" ref="CE5:CE10" si="6">IF(AND(AO5&lt;&gt;"",AP5&lt;&gt;""),IF(AO5&gt;AP5,"c","f"),0)</f>
        <v>0</v>
      </c>
      <c r="CF5" s="26">
        <f t="shared" ref="CF5:CF10" si="7">COUNTIF(CA5:CE5,"c")</f>
        <v>3</v>
      </c>
      <c r="CG5" s="26">
        <f t="shared" ref="CG5:CG10" si="8">COUNTIF(CA5:CE5,"f")</f>
        <v>0</v>
      </c>
    </row>
    <row r="6" spans="1:85" s="38" customFormat="1" ht="30" customHeight="1" x14ac:dyDescent="0.2">
      <c r="A6" s="152">
        <v>3</v>
      </c>
      <c r="B6" s="19"/>
      <c r="C6" s="153" t="s">
        <v>38</v>
      </c>
      <c r="D6" s="197" t="str">
        <f>REPT('lista di qualificazione'!B17,1)</f>
        <v>SPAGNOLETTI MASSIMO - TT REGGIO EMILIA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  <c r="R6" s="154" t="s">
        <v>18</v>
      </c>
      <c r="S6" s="194" t="str">
        <f>REPT(D8,1)</f>
        <v>SCRIGNOLI M. ANDREA - C.D. BPR BANCA (MO)</v>
      </c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6"/>
      <c r="AG6" s="20">
        <v>4</v>
      </c>
      <c r="AH6" s="21">
        <v>11</v>
      </c>
      <c r="AI6" s="22">
        <v>13</v>
      </c>
      <c r="AJ6" s="23">
        <v>11</v>
      </c>
      <c r="AK6" s="20">
        <v>11</v>
      </c>
      <c r="AL6" s="21">
        <v>7</v>
      </c>
      <c r="AM6" s="22">
        <v>11</v>
      </c>
      <c r="AN6" s="23">
        <v>9</v>
      </c>
      <c r="AO6" s="20"/>
      <c r="AP6" s="23"/>
      <c r="AQ6" s="15">
        <f t="shared" si="0"/>
        <v>3</v>
      </c>
      <c r="AR6" s="15">
        <f t="shared" si="1"/>
        <v>1</v>
      </c>
      <c r="AS6" s="16"/>
      <c r="AT6" s="16"/>
      <c r="AU6" s="16"/>
      <c r="AV6" s="145" t="str">
        <f>REPT(D6,1)</f>
        <v>SPAGNOLETTI MASSIMO - TT REGGIO EMILIA</v>
      </c>
      <c r="AW6" s="146"/>
      <c r="AX6" s="6" t="str">
        <f>IF(AQ6="","0",IF(AQ6&gt;AR6,"2",IF(AQ6&lt;AR6,"0","")))</f>
        <v>2</v>
      </c>
      <c r="AY6" s="6" t="str">
        <f>IF(AR7="","0",IF(AQ7&gt;AR7,"0",IF(AQ7&lt;AR7,"2","")))</f>
        <v>0</v>
      </c>
      <c r="AZ6" s="24"/>
      <c r="BA6" s="6" t="str">
        <f>IF(AQ9="","0",IF(AR9&gt;AQ9,"0",IF(AR9&lt;AQ9,"2","")))</f>
        <v>0</v>
      </c>
      <c r="BB6" s="25"/>
      <c r="BC6" s="147">
        <f>SUM(AX6+AY6+BA6)</f>
        <v>2</v>
      </c>
      <c r="BD6" s="148" t="str">
        <f>IF(AX6="2","1","0")</f>
        <v>1</v>
      </c>
      <c r="BE6" s="148" t="str">
        <f>IF(AY6="2","1","0")</f>
        <v>0</v>
      </c>
      <c r="BF6" s="148" t="str">
        <f>IF(BA6="2","1","0")</f>
        <v>0</v>
      </c>
      <c r="BG6" s="149">
        <f>SUM(BD6+BE6+BF6)</f>
        <v>1</v>
      </c>
      <c r="BH6" s="148" t="str">
        <f>IF(AX6&gt;AX8,"0",IF(AX6&lt;AX8,"1","0"))</f>
        <v>0</v>
      </c>
      <c r="BI6" s="148" t="str">
        <f>IF(AY6&gt;AY7,"0",IF(AY6&lt;AY7,"1","0"))</f>
        <v>1</v>
      </c>
      <c r="BJ6" s="148" t="str">
        <f>IF(BA6&gt;BA5,"0",IF(BA6&lt;BA5,"1","0"))</f>
        <v>1</v>
      </c>
      <c r="BK6" s="149">
        <f>SUM(BH6+BI6+BJ6)</f>
        <v>2</v>
      </c>
      <c r="BL6" s="150">
        <f>SUM(CF6+CG7+CF9)</f>
        <v>5</v>
      </c>
      <c r="BM6" s="150">
        <f>SUM(CG6+CF7+CG9)</f>
        <v>7</v>
      </c>
      <c r="BN6" s="150">
        <f>SUM(BL6-BM6)</f>
        <v>-2</v>
      </c>
      <c r="BO6" s="150">
        <f>SUM(AG6+AI6+AK6+AM6+AO6+AH7+AJ7+AL7+AN7+AP7+AG9+AI9+AK9+AM9+AO9)</f>
        <v>91</v>
      </c>
      <c r="BP6" s="150">
        <f>SUM(AH6+AJ6+AL6+AN6+AP6+AG7+AI7+AK7+AM7+AO7+AH9+AJ9+AL9+AN9+AP9)</f>
        <v>121</v>
      </c>
      <c r="BQ6" s="150">
        <f>SUM(BO6-BP6)</f>
        <v>-30</v>
      </c>
      <c r="BR6" s="150">
        <f>BC6*BR2</f>
        <v>200000</v>
      </c>
      <c r="BS6" s="150">
        <f>BN6*BN2</f>
        <v>-0.2</v>
      </c>
      <c r="BT6" s="150">
        <f>SUM(BQ6*BQ2)</f>
        <v>-0.03</v>
      </c>
      <c r="BU6" s="150">
        <f>SUM(BL6*BL2)</f>
        <v>5.0000000000000001E-4</v>
      </c>
      <c r="BV6" s="150">
        <f>SUM(BO6*BO2)</f>
        <v>9.0999999999999989E-5</v>
      </c>
      <c r="BW6" s="151">
        <f>SUM(BR6+BS6+BT6+BU6+BV6)</f>
        <v>199999.77059099998</v>
      </c>
      <c r="BX6" s="150">
        <f>IF(BW6&lt;MAX(BW5:BW8),BW6,"")</f>
        <v>199999.77059099998</v>
      </c>
      <c r="BY6" s="150">
        <f>IF(BX6&lt;MAX(BX5:BX8),BX6,"")</f>
        <v>199999.77059099998</v>
      </c>
      <c r="BZ6" s="150" t="str">
        <f>IF(BY6&lt;MAX(BY5:BY8),BY6,"")</f>
        <v/>
      </c>
      <c r="CA6" s="26" t="str">
        <f t="shared" si="2"/>
        <v>f</v>
      </c>
      <c r="CB6" s="26" t="str">
        <f t="shared" si="3"/>
        <v>c</v>
      </c>
      <c r="CC6" s="26" t="str">
        <f t="shared" si="4"/>
        <v>c</v>
      </c>
      <c r="CD6" s="26" t="str">
        <f t="shared" si="5"/>
        <v>c</v>
      </c>
      <c r="CE6" s="26">
        <f t="shared" si="6"/>
        <v>0</v>
      </c>
      <c r="CF6" s="26">
        <f t="shared" si="7"/>
        <v>3</v>
      </c>
      <c r="CG6" s="26">
        <f t="shared" si="8"/>
        <v>1</v>
      </c>
    </row>
    <row r="7" spans="1:85" s="38" customFormat="1" ht="30" customHeight="1" x14ac:dyDescent="0.2">
      <c r="A7" s="152">
        <v>3</v>
      </c>
      <c r="B7" s="19"/>
      <c r="C7" s="153" t="s">
        <v>36</v>
      </c>
      <c r="D7" s="197" t="str">
        <f>REPT('lista di qualificazione'!B24,1)</f>
        <v>RICCI FILIPPO - TT LUGO/ARSENAL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54" t="s">
        <v>18</v>
      </c>
      <c r="S7" s="194" t="str">
        <f>REPT(D6,1)</f>
        <v>SPAGNOLETTI MASSIMO - TT REGGIO EMILIA</v>
      </c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G7" s="20">
        <v>11</v>
      </c>
      <c r="AH7" s="21">
        <v>5</v>
      </c>
      <c r="AI7" s="22">
        <v>8</v>
      </c>
      <c r="AJ7" s="23">
        <v>11</v>
      </c>
      <c r="AK7" s="20">
        <v>11</v>
      </c>
      <c r="AL7" s="21">
        <v>4</v>
      </c>
      <c r="AM7" s="22">
        <v>9</v>
      </c>
      <c r="AN7" s="23">
        <v>11</v>
      </c>
      <c r="AO7" s="20">
        <v>11</v>
      </c>
      <c r="AP7" s="23">
        <v>2</v>
      </c>
      <c r="AQ7" s="15">
        <f t="shared" si="0"/>
        <v>3</v>
      </c>
      <c r="AR7" s="15">
        <f t="shared" si="1"/>
        <v>2</v>
      </c>
      <c r="AS7" s="16"/>
      <c r="AT7" s="16"/>
      <c r="AU7" s="16"/>
      <c r="AV7" s="145" t="str">
        <f>REPT(D7,1)</f>
        <v>RICCI FILIPPO - TT LUGO/ARSENAL</v>
      </c>
      <c r="AW7" s="146" t="str">
        <f>IF(AR5="","0",IF(AQ5&gt;AR5,"0",IF(AR5&gt;AQ5,"2","")))</f>
        <v>0</v>
      </c>
      <c r="AX7" s="25"/>
      <c r="AY7" s="6" t="str">
        <f>IF(AQ7="","0",IF(AQ7&gt;AR7,"2",IF(AQ7&lt;AR7,"0","")))</f>
        <v>2</v>
      </c>
      <c r="AZ7" s="25"/>
      <c r="BA7" s="25"/>
      <c r="BB7" s="6" t="str">
        <f>IF(AQ10="","0",IF(AR10&gt;AQ10,"0",IF(AR10&lt;AQ10,"2","")))</f>
        <v>2</v>
      </c>
      <c r="BC7" s="147">
        <f>SUM(AW7+AY7+BB7)</f>
        <v>4</v>
      </c>
      <c r="BD7" s="148" t="str">
        <f>IF(AW7="2","1","0")</f>
        <v>0</v>
      </c>
      <c r="BE7" s="148" t="str">
        <f>IF(AY7="2","1","0")</f>
        <v>1</v>
      </c>
      <c r="BF7" s="148" t="str">
        <f>IF(BB7="2","1","0")</f>
        <v>1</v>
      </c>
      <c r="BG7" s="149">
        <f>SUM(BD7+BE7+BF7)</f>
        <v>2</v>
      </c>
      <c r="BH7" s="148" t="str">
        <f>IF(AW7&gt;AW5,"0",IF(AW7&lt;AW5,"1","0"))</f>
        <v>1</v>
      </c>
      <c r="BI7" s="148" t="str">
        <f>IF(AY7&gt;AY6,"0",IF(AY7&lt;AY6,"1","0"))</f>
        <v>0</v>
      </c>
      <c r="BJ7" s="148" t="str">
        <f>IF(BB7&gt;BB8,"0",IF(BB7&lt;BB8,"1","0"))</f>
        <v>0</v>
      </c>
      <c r="BK7" s="149">
        <f>SUM(BH7+BI7+BJ7)</f>
        <v>1</v>
      </c>
      <c r="BL7" s="150">
        <f>SUM(CG5+CF7+CF10)</f>
        <v>6</v>
      </c>
      <c r="BM7" s="150">
        <f>SUM(CF5+CG7+CG10)</f>
        <v>5</v>
      </c>
      <c r="BN7" s="150">
        <f>SUM(BL7-BM7)</f>
        <v>1</v>
      </c>
      <c r="BO7" s="150">
        <f>SUM(AH5+AJ5+AL5+AN5+AP5+AG7+AI7+AK7+AM7+AO7+AG10+AI10+AK10+AM10+AO10)</f>
        <v>98</v>
      </c>
      <c r="BP7" s="150">
        <f>SUM(AG5+AI5+AK5+AM5+AO5+AH7+AJ7+AL7+AN7+AP7+AH10+AJ10+AL10+AN10+AP10)</f>
        <v>88</v>
      </c>
      <c r="BQ7" s="150">
        <f>SUM(BO7-BP7)</f>
        <v>10</v>
      </c>
      <c r="BR7" s="150">
        <f>BC7*BR2</f>
        <v>400000</v>
      </c>
      <c r="BS7" s="150">
        <f>BN7*BN2</f>
        <v>0.1</v>
      </c>
      <c r="BT7" s="150">
        <f>SUM(BQ7*BQ2)</f>
        <v>0.01</v>
      </c>
      <c r="BU7" s="150">
        <f>SUM(BL7*BL2)</f>
        <v>6.0000000000000006E-4</v>
      </c>
      <c r="BV7" s="150">
        <f>SUM(BO7*BO2)</f>
        <v>9.7999999999999997E-5</v>
      </c>
      <c r="BW7" s="151">
        <f>SUM(BR7+BS7+BT7+BU7+BV7)</f>
        <v>400000.110698</v>
      </c>
      <c r="BX7" s="150">
        <f>IF(BW7&lt;MAX(BW5:BW8),BW7,"")</f>
        <v>400000.110698</v>
      </c>
      <c r="BY7" s="150" t="str">
        <f>IF(BX7&lt;MAX(BX5:BX8),BX7,"")</f>
        <v/>
      </c>
      <c r="BZ7" s="150" t="str">
        <f>IF(BY7&lt;MAX(BY5:BY8),BY7,"")</f>
        <v/>
      </c>
      <c r="CA7" s="26" t="str">
        <f t="shared" si="2"/>
        <v>c</v>
      </c>
      <c r="CB7" s="26" t="str">
        <f t="shared" si="3"/>
        <v>f</v>
      </c>
      <c r="CC7" s="26" t="str">
        <f t="shared" si="4"/>
        <v>c</v>
      </c>
      <c r="CD7" s="26" t="str">
        <f t="shared" si="5"/>
        <v>f</v>
      </c>
      <c r="CE7" s="26" t="str">
        <f t="shared" si="6"/>
        <v>c</v>
      </c>
      <c r="CF7" s="26">
        <f t="shared" si="7"/>
        <v>3</v>
      </c>
      <c r="CG7" s="26">
        <f t="shared" si="8"/>
        <v>2</v>
      </c>
    </row>
    <row r="8" spans="1:85" s="38" customFormat="1" ht="30" customHeight="1" thickBot="1" x14ac:dyDescent="0.25">
      <c r="A8" s="152">
        <v>3</v>
      </c>
      <c r="B8" s="19"/>
      <c r="C8" s="153" t="s">
        <v>109</v>
      </c>
      <c r="D8" s="197" t="str">
        <f>REPT('lista di qualificazione'!B31,1)</f>
        <v>SCRIGNOLI M. ANDREA - C.D. BPR BANCA (MO)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54" t="s">
        <v>18</v>
      </c>
      <c r="S8" s="194" t="str">
        <f>REPT(D5,1)</f>
        <v>FORNASARI LUCA - DYNAMIS MANZOLINO (MO)</v>
      </c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  <c r="AG8" s="20">
        <v>9</v>
      </c>
      <c r="AH8" s="21">
        <v>11</v>
      </c>
      <c r="AI8" s="22">
        <v>1</v>
      </c>
      <c r="AJ8" s="23">
        <v>11</v>
      </c>
      <c r="AK8" s="20">
        <v>14</v>
      </c>
      <c r="AL8" s="21">
        <v>12</v>
      </c>
      <c r="AM8" s="22">
        <v>3</v>
      </c>
      <c r="AN8" s="23">
        <v>11</v>
      </c>
      <c r="AO8" s="20"/>
      <c r="AP8" s="23"/>
      <c r="AQ8" s="15">
        <f t="shared" si="0"/>
        <v>1</v>
      </c>
      <c r="AR8" s="15">
        <f t="shared" si="1"/>
        <v>3</v>
      </c>
      <c r="AS8" s="16"/>
      <c r="AT8" s="16"/>
      <c r="AU8" s="16"/>
      <c r="AV8" s="145" t="str">
        <f>REPT(D8,1)</f>
        <v>SCRIGNOLI M. ANDREA - C.D. BPR BANCA (MO)</v>
      </c>
      <c r="AW8" s="155"/>
      <c r="AX8" s="6" t="str">
        <f>IF(AR6="","0",IF(AQ6&gt;AR6,"0",IF(AQ6&lt;AR6,"2","")))</f>
        <v>0</v>
      </c>
      <c r="AY8" s="25"/>
      <c r="AZ8" s="6" t="str">
        <f>IF(AQ8="","0",IF(AR8&gt;AQ8,"0",IF(AR8&lt;AQ8,"2","")))</f>
        <v>0</v>
      </c>
      <c r="BA8" s="25"/>
      <c r="BB8" s="6" t="str">
        <f>IF(AQ10="","0",IF(AR10&gt;AQ10,"2",IF(AR10&lt;AQ10,"0","")))</f>
        <v>0</v>
      </c>
      <c r="BC8" s="147">
        <f>SUM(AX8+AZ8+BB8)</f>
        <v>0</v>
      </c>
      <c r="BD8" s="148" t="str">
        <f>IF(AX8="2","1","0")</f>
        <v>0</v>
      </c>
      <c r="BE8" s="148" t="str">
        <f>IF(AZ8="2","1","0")</f>
        <v>0</v>
      </c>
      <c r="BF8" s="148" t="str">
        <f>IF(BB8="2","1","0")</f>
        <v>0</v>
      </c>
      <c r="BG8" s="149">
        <f>SUM(BD8+BE8+BF8)</f>
        <v>0</v>
      </c>
      <c r="BH8" s="148" t="str">
        <f>IF(AX8&gt;AX6,"0",IF(AX8&lt;AX6,"1","0"))</f>
        <v>1</v>
      </c>
      <c r="BI8" s="148" t="str">
        <f>IF(AZ8&gt;AZ5,"0",IF(AZ8&lt;AZ5,"1","0"))</f>
        <v>1</v>
      </c>
      <c r="BJ8" s="148" t="str">
        <f>IF(BB8&gt;BB7,"0",IF(BB8&lt;BB7,"1","0"))</f>
        <v>1</v>
      </c>
      <c r="BK8" s="149">
        <f>SUM(BH8+BI8+BJ8)</f>
        <v>3</v>
      </c>
      <c r="BL8" s="150">
        <f>SUM(CG6+CF8+CG10)</f>
        <v>2</v>
      </c>
      <c r="BM8" s="150">
        <f>SUM(CF6+CG8+CF10)</f>
        <v>9</v>
      </c>
      <c r="BN8" s="150">
        <f>SUM(BL8-BM8)</f>
        <v>-7</v>
      </c>
      <c r="BO8" s="150">
        <f>SUM(AH6+AJ6+AL6+AN6+AP6+AG8+AI8+AK8+AM8+AO8+AH10+AJ10+AL10+AN10+AP10)</f>
        <v>87</v>
      </c>
      <c r="BP8" s="150">
        <f>SUM(AG6+AI6+AK6+AM6+AO6+AH8+AJ8+AL8+AN8+AP8+AG10+AI10+AK10+AM10+AO10)</f>
        <v>118</v>
      </c>
      <c r="BQ8" s="150">
        <f>SUM(BO8-BP8)</f>
        <v>-31</v>
      </c>
      <c r="BR8" s="150">
        <f>BC8*BR2</f>
        <v>0</v>
      </c>
      <c r="BS8" s="150">
        <f>BN8*BN2</f>
        <v>-0.70000000000000007</v>
      </c>
      <c r="BT8" s="150">
        <f>SUM(BQ8*BQ2)</f>
        <v>-3.1E-2</v>
      </c>
      <c r="BU8" s="150">
        <f>SUM(BL8*BL2)</f>
        <v>2.0000000000000001E-4</v>
      </c>
      <c r="BV8" s="150">
        <f>SUM(BO8*BO2)</f>
        <v>8.7000000000000001E-5</v>
      </c>
      <c r="BW8" s="151">
        <f>SUM(BR8+BS8+BT8+BU8+BV8)</f>
        <v>-0.73071300000000017</v>
      </c>
      <c r="BX8" s="150">
        <f>IF(BW8&lt;MAX(BW5:BW8),BW8,"")</f>
        <v>-0.73071300000000017</v>
      </c>
      <c r="BY8" s="150">
        <f>IF(BX8&lt;MAX(BX5:BX8),BX8,"")</f>
        <v>-0.73071300000000017</v>
      </c>
      <c r="BZ8" s="150">
        <f>IF(BY8&lt;MAX(BY5:BY8),BY8,"")</f>
        <v>-0.73071300000000017</v>
      </c>
      <c r="CA8" s="26" t="str">
        <f t="shared" si="2"/>
        <v>f</v>
      </c>
      <c r="CB8" s="26" t="str">
        <f t="shared" si="3"/>
        <v>f</v>
      </c>
      <c r="CC8" s="26" t="str">
        <f t="shared" si="4"/>
        <v>c</v>
      </c>
      <c r="CD8" s="26" t="str">
        <f t="shared" si="5"/>
        <v>f</v>
      </c>
      <c r="CE8" s="26">
        <f t="shared" si="6"/>
        <v>0</v>
      </c>
      <c r="CF8" s="26">
        <f t="shared" si="7"/>
        <v>1</v>
      </c>
      <c r="CG8" s="26">
        <f t="shared" si="8"/>
        <v>3</v>
      </c>
    </row>
    <row r="9" spans="1:85" s="38" customFormat="1" ht="30" customHeight="1" x14ac:dyDescent="0.2">
      <c r="A9" s="152">
        <v>3</v>
      </c>
      <c r="B9" s="19"/>
      <c r="C9" s="153" t="s">
        <v>110</v>
      </c>
      <c r="D9" s="195" t="str">
        <f>REPT(D6,1)</f>
        <v>SPAGNOLETTI MASSIMO - TT REGGIO EMILIA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154" t="s">
        <v>18</v>
      </c>
      <c r="S9" s="194" t="str">
        <f>REPT(D5,1)</f>
        <v>FORNASARI LUCA - DYNAMIS MANZOLINO (MO)</v>
      </c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G9" s="20">
        <v>5</v>
      </c>
      <c r="AH9" s="21">
        <v>11</v>
      </c>
      <c r="AI9" s="22">
        <v>7</v>
      </c>
      <c r="AJ9" s="23">
        <v>11</v>
      </c>
      <c r="AK9" s="20">
        <v>7</v>
      </c>
      <c r="AL9" s="21">
        <v>11</v>
      </c>
      <c r="AM9" s="22"/>
      <c r="AN9" s="23"/>
      <c r="AO9" s="20"/>
      <c r="AP9" s="23"/>
      <c r="AQ9" s="15">
        <f t="shared" si="0"/>
        <v>0</v>
      </c>
      <c r="AR9" s="15">
        <f t="shared" si="1"/>
        <v>3</v>
      </c>
      <c r="AS9" s="16"/>
      <c r="AT9" s="16"/>
      <c r="AU9" s="16"/>
      <c r="AV9" s="156" t="s">
        <v>49</v>
      </c>
      <c r="AW9" s="157" t="s">
        <v>50</v>
      </c>
      <c r="AX9" s="158" t="s">
        <v>111</v>
      </c>
      <c r="AY9" s="159" t="s">
        <v>112</v>
      </c>
      <c r="BA9" s="34"/>
      <c r="BB9" s="34"/>
      <c r="BD9" s="160"/>
      <c r="BE9" s="160"/>
      <c r="BF9" s="160"/>
      <c r="BG9" s="160"/>
      <c r="BH9" s="160"/>
      <c r="BI9" s="160"/>
      <c r="BJ9" s="160"/>
      <c r="BK9" s="160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30"/>
      <c r="BY9" s="130"/>
      <c r="BZ9" s="130"/>
      <c r="CA9" s="26" t="str">
        <f t="shared" si="2"/>
        <v>f</v>
      </c>
      <c r="CB9" s="26" t="str">
        <f t="shared" si="3"/>
        <v>f</v>
      </c>
      <c r="CC9" s="26" t="str">
        <f t="shared" si="4"/>
        <v>f</v>
      </c>
      <c r="CD9" s="26">
        <f t="shared" si="5"/>
        <v>0</v>
      </c>
      <c r="CE9" s="26">
        <f t="shared" si="6"/>
        <v>0</v>
      </c>
      <c r="CF9" s="26">
        <f t="shared" si="7"/>
        <v>0</v>
      </c>
      <c r="CG9" s="26">
        <f t="shared" si="8"/>
        <v>3</v>
      </c>
    </row>
    <row r="10" spans="1:85" s="38" customFormat="1" ht="30" customHeight="1" x14ac:dyDescent="0.2">
      <c r="A10" s="27">
        <v>3</v>
      </c>
      <c r="B10" s="28"/>
      <c r="C10" s="162" t="s">
        <v>113</v>
      </c>
      <c r="D10" s="202" t="str">
        <f>REPT(D7,1)</f>
        <v>RICCI FILIPPO - TT LUGO/ARSENAL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  <c r="R10" s="163" t="s">
        <v>18</v>
      </c>
      <c r="S10" s="204" t="str">
        <f>REPT(D8,1)</f>
        <v>SCRIGNOLI M. ANDREA - C.D. BPR BANCA (MO)</v>
      </c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3"/>
      <c r="AG10" s="29">
        <v>12</v>
      </c>
      <c r="AH10" s="30">
        <v>10</v>
      </c>
      <c r="AI10" s="31">
        <v>11</v>
      </c>
      <c r="AJ10" s="32">
        <v>6</v>
      </c>
      <c r="AK10" s="29">
        <v>11</v>
      </c>
      <c r="AL10" s="30">
        <v>6</v>
      </c>
      <c r="AM10" s="31"/>
      <c r="AN10" s="32"/>
      <c r="AO10" s="29"/>
      <c r="AP10" s="32"/>
      <c r="AQ10" s="15">
        <f t="shared" si="0"/>
        <v>3</v>
      </c>
      <c r="AR10" s="15">
        <f t="shared" si="1"/>
        <v>0</v>
      </c>
      <c r="AS10" s="16"/>
      <c r="AT10" s="16"/>
      <c r="AU10" s="16"/>
      <c r="AV10" s="164" t="str">
        <f>IF(BW5=MAX(BW5:BW8),AV5,"")</f>
        <v>FORNASARI LUCA - DYNAMIS MANZOLINO (MO)</v>
      </c>
      <c r="AW10" s="165" t="str">
        <f>IF(BX5=MAX(BX5:BX8),AV5,"")</f>
        <v/>
      </c>
      <c r="AX10" s="36" t="str">
        <f>IF(BY5=MAX(BY5:BY8),AV5,"")</f>
        <v/>
      </c>
      <c r="AY10" s="37" t="str">
        <f>IF(BZ5=MAX(BZ5:BZ8),AV5,"")</f>
        <v/>
      </c>
      <c r="BA10" s="35"/>
      <c r="BB10" s="35"/>
      <c r="BD10" s="160"/>
      <c r="BE10" s="160"/>
      <c r="BF10" s="160"/>
      <c r="BG10" s="160"/>
      <c r="BH10" s="160"/>
      <c r="BI10" s="160"/>
      <c r="BJ10" s="160"/>
      <c r="BK10" s="160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30"/>
      <c r="BY10" s="130"/>
      <c r="BZ10" s="130"/>
      <c r="CA10" s="26" t="str">
        <f t="shared" si="2"/>
        <v>c</v>
      </c>
      <c r="CB10" s="26" t="str">
        <f t="shared" si="3"/>
        <v>c</v>
      </c>
      <c r="CC10" s="26" t="str">
        <f t="shared" si="4"/>
        <v>c</v>
      </c>
      <c r="CD10" s="26">
        <f t="shared" si="5"/>
        <v>0</v>
      </c>
      <c r="CE10" s="26">
        <f t="shared" si="6"/>
        <v>0</v>
      </c>
      <c r="CF10" s="26">
        <f t="shared" si="7"/>
        <v>3</v>
      </c>
      <c r="CG10" s="26">
        <f t="shared" si="8"/>
        <v>0</v>
      </c>
    </row>
    <row r="11" spans="1:85" s="38" customFormat="1" ht="21.75" customHeight="1" x14ac:dyDescent="0.2">
      <c r="A11" s="200" t="s">
        <v>39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1"/>
      <c r="AR11" s="201"/>
      <c r="AS11" s="5"/>
      <c r="AT11" s="5"/>
      <c r="AU11" s="5"/>
      <c r="AV11" s="164" t="str">
        <f>IF(BW6=MAX(BW5:BW8),AV6,"")</f>
        <v/>
      </c>
      <c r="AW11" s="165" t="str">
        <f>IF(BX6=MAX(BX5:BX8),AV6,"")</f>
        <v/>
      </c>
      <c r="AX11" s="36" t="str">
        <f>IF(BY6=MAX(BY5:BY8),AV6,"")</f>
        <v>SPAGNOLETTI MASSIMO - TT REGGIO EMILIA</v>
      </c>
      <c r="AY11" s="37" t="str">
        <f>IF(BZ6=MAX(BZ5:BZ8),AV6,"")</f>
        <v/>
      </c>
      <c r="BA11" s="35"/>
      <c r="BB11" s="35"/>
      <c r="BD11" s="160"/>
      <c r="BE11" s="160"/>
      <c r="BF11" s="160"/>
      <c r="BG11" s="160"/>
      <c r="BH11" s="160"/>
      <c r="BI11" s="160"/>
      <c r="BJ11" s="16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30"/>
      <c r="BY11" s="130"/>
      <c r="BZ11" s="130"/>
    </row>
    <row r="12" spans="1:85" s="38" customFormat="1" ht="21.75" customHeight="1" x14ac:dyDescent="0.2">
      <c r="A12" s="219" t="s">
        <v>40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199" t="s">
        <v>41</v>
      </c>
      <c r="AA12" s="208"/>
      <c r="AB12" s="208"/>
      <c r="AC12" s="199" t="s">
        <v>42</v>
      </c>
      <c r="AD12" s="199"/>
      <c r="AE12" s="199" t="s">
        <v>43</v>
      </c>
      <c r="AF12" s="199"/>
      <c r="AG12" s="199" t="s">
        <v>44</v>
      </c>
      <c r="AH12" s="199"/>
      <c r="AI12" s="199" t="s">
        <v>45</v>
      </c>
      <c r="AJ12" s="199"/>
      <c r="AK12" s="199" t="s">
        <v>24</v>
      </c>
      <c r="AL12" s="199"/>
      <c r="AM12" s="199" t="s">
        <v>46</v>
      </c>
      <c r="AN12" s="199"/>
      <c r="AO12" s="199" t="s">
        <v>47</v>
      </c>
      <c r="AP12" s="199"/>
      <c r="AQ12" s="225" t="s">
        <v>48</v>
      </c>
      <c r="AR12" s="226"/>
      <c r="AS12" s="33"/>
      <c r="AT12" s="33"/>
      <c r="AU12" s="33"/>
      <c r="AV12" s="164" t="str">
        <f>IF(BW7=MAX(BW5:BW8),AV7,"")</f>
        <v/>
      </c>
      <c r="AW12" s="165" t="str">
        <f>IF(BX7=MAX(BX5:BX8),AV7,"")</f>
        <v>RICCI FILIPPO - TT LUGO/ARSENAL</v>
      </c>
      <c r="AX12" s="36" t="str">
        <f>IF(BY7=MAX(BY5:BY8),AV7,"")</f>
        <v/>
      </c>
      <c r="AY12" s="37" t="str">
        <f>IF(BZ7=MAX(BZ5:BZ8),AV7,"")</f>
        <v/>
      </c>
      <c r="BA12" s="35"/>
      <c r="BB12" s="35"/>
      <c r="BD12" s="160"/>
      <c r="BE12" s="160"/>
      <c r="BF12" s="160"/>
      <c r="BG12" s="160"/>
      <c r="BH12" s="160"/>
      <c r="BI12" s="160"/>
      <c r="BJ12" s="160"/>
      <c r="BK12" s="160"/>
      <c r="BL12" s="161"/>
      <c r="BM12" s="161"/>
      <c r="BN12" s="161"/>
      <c r="BO12" s="161"/>
      <c r="BP12" s="161"/>
      <c r="BQ12" s="161"/>
      <c r="BR12" s="130"/>
      <c r="BS12" s="130"/>
      <c r="BT12" s="130"/>
      <c r="BU12" s="130"/>
      <c r="BV12" s="130"/>
      <c r="BW12" s="130"/>
      <c r="BX12" s="130"/>
      <c r="BY12" s="130"/>
      <c r="BZ12" s="130"/>
    </row>
    <row r="13" spans="1:85" s="38" customFormat="1" ht="24" customHeight="1" thickBot="1" x14ac:dyDescent="0.25">
      <c r="A13" s="187" t="str">
        <f>IF(BW5=MAX(BW5:BW8),AV5,IF(BW6=MAX(BW5:BW8),AV6,IF(BW7=MAX(BW5:BW8),AV7,IF(BW8=MAX(BW5:BW8),AV8,AV5))))</f>
        <v>FORNASARI LUCA - DYNAMIS MANZOLINO (MO)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9">
        <f>IF(A13=AV5,BC5,IF(A13=AV6,BC6,IF(A13=AV7,BC7,IF(A13=AV8,BC8,"0"))))</f>
        <v>6</v>
      </c>
      <c r="AA13" s="189"/>
      <c r="AB13" s="189"/>
      <c r="AC13" s="190">
        <f>IF(A13=AV5,BG5,IF(A13=AV6,BG6,IF(A13=AV7,BG7,IF(A13=AV8,BG8,"0"))))</f>
        <v>3</v>
      </c>
      <c r="AD13" s="190"/>
      <c r="AE13" s="190">
        <f>IF(A13=AV5,BK5,IF(A13=AV6,BK6,IF(A13=AV7,BK7,IF(A13=AV8,BK8,"0"))))</f>
        <v>0</v>
      </c>
      <c r="AF13" s="190"/>
      <c r="AG13" s="190">
        <f>IF(A13=AV5,BL5,IF(A13=AV6,BL6,IF(A13=AV7,BL7,IF(A13=AV8,BL8,"0"))))</f>
        <v>9</v>
      </c>
      <c r="AH13" s="190"/>
      <c r="AI13" s="190">
        <f>IF(A13=AV5,BM5,IF(A13=AV6,BM6,IF(A13=AV7,BM7,IF(A13=AV8,BM8,"0"))))</f>
        <v>1</v>
      </c>
      <c r="AJ13" s="190"/>
      <c r="AK13" s="190">
        <f>SUM(AG13-AI13)</f>
        <v>8</v>
      </c>
      <c r="AL13" s="190"/>
      <c r="AM13" s="190">
        <f>IF(A13=AV5,BO5,IF(A13=AV6,BO6,IF(A13=AV7,BO7,IF(A13=AV8,BO8,"0"))))</f>
        <v>111</v>
      </c>
      <c r="AN13" s="190"/>
      <c r="AO13" s="190">
        <f>IF(A13=AV5,BP5,IF(A13=AV6,BP6,IF(A13=AV7,BP7,IF(A13=AV8,BP8,"0"))))</f>
        <v>60</v>
      </c>
      <c r="AP13" s="190"/>
      <c r="AQ13" s="190">
        <f>SUM(AM13-AO13)</f>
        <v>51</v>
      </c>
      <c r="AR13" s="193"/>
      <c r="AS13" s="35"/>
      <c r="AT13" s="35"/>
      <c r="AU13" s="35"/>
      <c r="AV13" s="164" t="str">
        <f>IF(BW8=MAX(BW5:BW8),AV8,"")</f>
        <v/>
      </c>
      <c r="AW13" s="165" t="str">
        <f>IF(BX8=MAX(BX5:BX8),AV8,"")</f>
        <v/>
      </c>
      <c r="AX13" s="39" t="str">
        <f>IF(BY8=MAX(BY5:BY8),AV8,"")</f>
        <v/>
      </c>
      <c r="AY13" s="40" t="str">
        <f>IF(BZ8=MAX(BZ5:BZ8),AV8,"")</f>
        <v>SCRIGNOLI M. ANDREA - C.D. BPR BANCA (MO)</v>
      </c>
      <c r="BA13" s="35"/>
      <c r="BB13" s="35"/>
      <c r="BD13" s="160"/>
      <c r="BE13" s="160"/>
      <c r="BF13" s="160"/>
      <c r="BG13" s="160"/>
      <c r="BH13" s="160"/>
      <c r="BI13" s="160"/>
      <c r="BJ13" s="160"/>
      <c r="BK13" s="160"/>
      <c r="BL13" s="161"/>
      <c r="BM13" s="161"/>
      <c r="BN13" s="161"/>
      <c r="BO13" s="161"/>
      <c r="BP13" s="161"/>
      <c r="BQ13" s="161"/>
      <c r="BR13" s="130"/>
      <c r="BS13" s="130"/>
      <c r="BT13" s="130"/>
      <c r="BU13" s="130"/>
      <c r="BV13" s="130"/>
      <c r="BW13" s="130"/>
      <c r="BX13" s="130"/>
      <c r="BY13" s="130"/>
      <c r="BZ13" s="130"/>
    </row>
    <row r="14" spans="1:85" s="38" customFormat="1" ht="24" customHeight="1" x14ac:dyDescent="0.2">
      <c r="A14" s="187" t="str">
        <f>IF(BX5=MAX(BX5:BX8),AV5,IF(BX6=MAX(BX5:BX8),AV6,IF(BX7=MAX(BX5:BX8),AV7,IF(BX8=MAX(BX5:BX8),AV8,AV6))))</f>
        <v>RICCI FILIPPO - TT LUGO/ARSENAL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9">
        <f>IF(A14=AV5,BC5,IF(A14=AV6,BC6,IF(A14=AV7,BC7,IF(A14=AV8,BC8,"0"))))</f>
        <v>4</v>
      </c>
      <c r="AA14" s="189"/>
      <c r="AB14" s="189"/>
      <c r="AC14" s="190">
        <f>IF(A14=AV5,BG5,IF(A14=AV6,BG6,IF(A14=AV7,BG7,IF(A14=AV8,BG8,"0"))))</f>
        <v>2</v>
      </c>
      <c r="AD14" s="190"/>
      <c r="AE14" s="190">
        <f>IF(A14=AV5,BK5,IF(A14=AV6,BK6,IF(A14=AV7,BK7,IF(A14=AV8,BK8,"0"))))</f>
        <v>1</v>
      </c>
      <c r="AF14" s="190"/>
      <c r="AG14" s="190">
        <f>IF(A14=AV5,BL5,IF(A14=AV6,BL6,IF(A14=AV7,BL7,IF(A14=AV8,BL8,"0"))))</f>
        <v>6</v>
      </c>
      <c r="AH14" s="190"/>
      <c r="AI14" s="190">
        <f>IF(A14=AV5,BM5,IF(A14=AV6,BM6,IF(A14=AV7,BM7,IF(A14=AV8,BM8,"0"))))</f>
        <v>5</v>
      </c>
      <c r="AJ14" s="190"/>
      <c r="AK14" s="190">
        <f>SUM(AG14-AI14)</f>
        <v>1</v>
      </c>
      <c r="AL14" s="190"/>
      <c r="AM14" s="190">
        <f>IF(A14=AV5,BO5,IF(A14=AV6,BO6,IF(A14=AV7,BO7,IF(A14=AV8,BO8,"0"))))</f>
        <v>98</v>
      </c>
      <c r="AN14" s="190"/>
      <c r="AO14" s="190">
        <f>IF(A14=AV5,BP5,IF(A14=AV6,BP6,IF(A14=AV7,BP7,IF(A14=AV8,BP8,"0"))))</f>
        <v>88</v>
      </c>
      <c r="AP14" s="190"/>
      <c r="AQ14" s="190">
        <f>SUM(AM14-AO14)</f>
        <v>10</v>
      </c>
      <c r="AR14" s="193"/>
      <c r="AS14" s="35"/>
      <c r="AT14" s="35"/>
      <c r="AU14" s="35"/>
      <c r="AV14" s="191" t="s">
        <v>37</v>
      </c>
      <c r="AW14" s="192"/>
      <c r="BD14" s="129"/>
      <c r="BE14" s="129"/>
      <c r="BF14" s="129"/>
      <c r="BG14" s="129"/>
      <c r="BH14" s="129"/>
      <c r="BI14" s="129"/>
      <c r="BJ14" s="129"/>
      <c r="BK14" s="129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</row>
    <row r="15" spans="1:85" s="38" customFormat="1" ht="24" customHeight="1" x14ac:dyDescent="0.2">
      <c r="A15" s="187" t="str">
        <f>IF(BY5=MAX(BY5:BY8),AV5,IF(BY6=MAX(BY5:BY8),AV6,IF(BY7=MAX(BY5:BY8),AV7,IF(BY8=MAX(BY5:BY8),AV8,AV7))))</f>
        <v>SPAGNOLETTI MASSIMO - TT REGGIO EMILIA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9">
        <f>IF(A15=AV5,BC5,IF(A15=AV6,BC6,IF(A15=AV7,BC7,IF(A15=AV8,BC8,"0"))))</f>
        <v>2</v>
      </c>
      <c r="AA15" s="189"/>
      <c r="AB15" s="189"/>
      <c r="AC15" s="190">
        <f>IF(A15=AV5,BG5,IF(A15=AV6,BG6,IF(A15=AV7,BG7,IF(A15=AV8,BG8,"0"))))</f>
        <v>1</v>
      </c>
      <c r="AD15" s="190"/>
      <c r="AE15" s="190">
        <f>IF(A15=AV5,BK5,IF(A15=AV6,BK6,IF(A15=AV7,BK7,IF(A15=AV8,BK8,"0"))))</f>
        <v>2</v>
      </c>
      <c r="AF15" s="190"/>
      <c r="AG15" s="190">
        <f>IF(A15=AV5,BL5,IF(A15=AV6,BL6,IF(A15=AV7,BL7,IF(A15=AV8,BL8,"0"))))</f>
        <v>5</v>
      </c>
      <c r="AH15" s="190"/>
      <c r="AI15" s="190">
        <f>IF(A15=AV5,BM5,IF(A15=AV6,BM6,IF(A15=AV7,BM7,IF(A15=AV8,BM8,"0"))))</f>
        <v>7</v>
      </c>
      <c r="AJ15" s="190"/>
      <c r="AK15" s="190">
        <f>SUM(AG15-AI15)</f>
        <v>-2</v>
      </c>
      <c r="AL15" s="190"/>
      <c r="AM15" s="190">
        <f>IF(A15=AV5,BO5,IF(A15=AV6,BO6,IF(A15=AV7,BO7,IF(A15=AV8,BO8,"0"))))</f>
        <v>91</v>
      </c>
      <c r="AN15" s="190"/>
      <c r="AO15" s="190">
        <f>IF(A15=AV5,BP5,IF(A15=AV6,BP6,IF(A15=AV7,BP7,IF(A15=AV8,BP8,"0"))))</f>
        <v>121</v>
      </c>
      <c r="AP15" s="190"/>
      <c r="AQ15" s="190">
        <f>SUM(AM15-AO15)</f>
        <v>-30</v>
      </c>
      <c r="AR15" s="193"/>
      <c r="AS15" s="35"/>
      <c r="AT15" s="35"/>
      <c r="AU15" s="35"/>
      <c r="AV15" s="216" t="str">
        <f>A13</f>
        <v>FORNASARI LUCA - DYNAMIS MANZOLINO (MO)</v>
      </c>
      <c r="AW15" s="217"/>
      <c r="BD15" s="129"/>
      <c r="BE15" s="129"/>
      <c r="BF15" s="129"/>
      <c r="BG15" s="129"/>
      <c r="BH15" s="129"/>
      <c r="BI15" s="129"/>
      <c r="BJ15" s="129"/>
      <c r="BK15" s="129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</row>
    <row r="16" spans="1:85" s="38" customFormat="1" ht="24" customHeight="1" x14ac:dyDescent="0.2">
      <c r="A16" s="210" t="str">
        <f>IF(BZ5=MAX(BZ5:BZ8),AV5,IF(BZ6=MAX(BZ5:BZ8),AV6,IF(BZ7=MAX(BZ5:BZ8),AV7,IF(BZ8=MAX(BZ5:BZ8),AV8,AV8))))</f>
        <v>SCRIGNOLI M. ANDREA - C.D. BPR BANCA (MO)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>
        <f>IF(A16=AV5,BC5,IF(A16=AV6,BC6,IF(A16=AV7,BC7,IF(A16=AV8,BC8,"0"))))</f>
        <v>0</v>
      </c>
      <c r="AA16" s="212"/>
      <c r="AB16" s="212"/>
      <c r="AC16" s="183">
        <f>IF(A16=AV5,BG5,IF(A16=AV6,BG6,IF(A16=AV7,BG7,IF(A16=AV8,BG8,"0"))))</f>
        <v>0</v>
      </c>
      <c r="AD16" s="183"/>
      <c r="AE16" s="183">
        <f>IF(A16=AV5,BK5,IF(A16=AV6,BK6,IF(A16=AV7,BK7,IF(A16=AV8,BK8,"0"))))</f>
        <v>3</v>
      </c>
      <c r="AF16" s="183"/>
      <c r="AG16" s="183">
        <f>IF(A16=AV5,BL5,IF(A16=AV6,BL6,IF(A16=AV7,BL7,IF(A16=AV8,BL8,"0"))))</f>
        <v>2</v>
      </c>
      <c r="AH16" s="183"/>
      <c r="AI16" s="183">
        <f>IF(A16=AV5,BM5,IF(A16=AV6,BM6,IF(A16=AV7,BM7,IF(A16=AV8,BM8,"0"))))</f>
        <v>9</v>
      </c>
      <c r="AJ16" s="183"/>
      <c r="AK16" s="183">
        <f>SUM(AG16-AI16)</f>
        <v>-7</v>
      </c>
      <c r="AL16" s="183"/>
      <c r="AM16" s="183">
        <f>IF(A16=AV5,BO5,IF(A16=AV6,BO6,IF(A16=AV7,BO7,IF(A16=AV8,BO8,"0"))))</f>
        <v>87</v>
      </c>
      <c r="AN16" s="183"/>
      <c r="AO16" s="183">
        <f>IF(A16=AV5,BP5,IF(A16=AV6,BP6,IF(A16=AV7,BP7,IF(A16=AV8,BP8,"0"))))</f>
        <v>118</v>
      </c>
      <c r="AP16" s="183"/>
      <c r="AQ16" s="183">
        <f>SUM(AM16-AO16)</f>
        <v>-31</v>
      </c>
      <c r="AR16" s="184"/>
      <c r="AS16" s="35"/>
      <c r="AT16" s="35"/>
      <c r="AU16" s="35"/>
      <c r="AV16" s="185" t="str">
        <f>A14</f>
        <v>RICCI FILIPPO - TT LUGO/ARSENAL</v>
      </c>
      <c r="AW16" s="186"/>
      <c r="BD16" s="129"/>
      <c r="BE16" s="129"/>
      <c r="BF16" s="129"/>
      <c r="BG16" s="129"/>
      <c r="BH16" s="129"/>
      <c r="BI16" s="129"/>
      <c r="BJ16" s="129"/>
      <c r="BK16" s="129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</row>
    <row r="17" spans="1:85" s="4" customFormat="1" x14ac:dyDescent="0.2">
      <c r="AV17" s="166"/>
      <c r="AW17" s="166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</row>
    <row r="18" spans="1:85" s="38" customFormat="1" ht="21.75" customHeight="1" x14ac:dyDescent="0.2">
      <c r="A18" s="218" t="s">
        <v>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1"/>
      <c r="AT18" s="1"/>
      <c r="AU18" s="1"/>
      <c r="AV18" s="128"/>
      <c r="AW18" s="128"/>
      <c r="BD18" s="129"/>
      <c r="BE18" s="129"/>
      <c r="BF18" s="129"/>
      <c r="BG18" s="129"/>
      <c r="BH18" s="129"/>
      <c r="BI18" s="129"/>
      <c r="BJ18" s="129"/>
      <c r="BK18" s="129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</row>
    <row r="19" spans="1:85" s="38" customFormat="1" ht="21.75" customHeight="1" x14ac:dyDescent="0.2">
      <c r="A19" s="209" t="s">
        <v>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"/>
      <c r="AT19" s="2"/>
      <c r="AU19" s="2"/>
      <c r="AV19" s="128"/>
      <c r="AW19" s="128"/>
      <c r="BD19" s="129"/>
      <c r="BE19" s="129"/>
      <c r="BF19" s="129"/>
      <c r="BG19" s="129"/>
      <c r="BH19" s="129"/>
      <c r="BI19" s="129"/>
      <c r="BJ19" s="129"/>
      <c r="BK19" s="129"/>
      <c r="BL19" s="130">
        <v>1E-4</v>
      </c>
      <c r="BM19" s="130"/>
      <c r="BN19" s="130">
        <v>0.1</v>
      </c>
      <c r="BO19" s="130">
        <v>9.9999999999999995E-7</v>
      </c>
      <c r="BP19" s="130"/>
      <c r="BQ19" s="130">
        <v>1E-3</v>
      </c>
      <c r="BR19" s="130">
        <v>100000</v>
      </c>
      <c r="BS19" s="130"/>
      <c r="BT19" s="130"/>
      <c r="BU19" s="130"/>
      <c r="BV19" s="130"/>
      <c r="BW19" s="130"/>
      <c r="BX19" s="130"/>
      <c r="BY19" s="130"/>
      <c r="BZ19" s="130"/>
    </row>
    <row r="20" spans="1:85" s="38" customFormat="1" ht="24" customHeight="1" x14ac:dyDescent="0.2">
      <c r="A20" s="214" t="str">
        <f>A3</f>
        <v>Cat.  FITET B M/F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 t="s">
        <v>51</v>
      </c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131"/>
      <c r="AJ20" s="131"/>
      <c r="AK20" s="221"/>
      <c r="AL20" s="221"/>
      <c r="AM20" s="221"/>
      <c r="AN20" s="221"/>
      <c r="AO20" s="221"/>
      <c r="AP20" s="221"/>
      <c r="AQ20" s="221"/>
      <c r="AR20" s="221"/>
      <c r="AS20" s="3"/>
      <c r="AT20" s="3"/>
      <c r="AU20" s="3"/>
      <c r="AV20" s="132"/>
      <c r="AW20" s="227" t="s">
        <v>11</v>
      </c>
      <c r="AX20" s="227"/>
      <c r="AY20" s="227"/>
      <c r="AZ20" s="227"/>
      <c r="BA20" s="227"/>
      <c r="BB20" s="227"/>
      <c r="BC20" s="227"/>
      <c r="BD20" s="233" t="s">
        <v>12</v>
      </c>
      <c r="BE20" s="233"/>
      <c r="BF20" s="233"/>
      <c r="BG20" s="233"/>
      <c r="BH20" s="213" t="s">
        <v>13</v>
      </c>
      <c r="BI20" s="213"/>
      <c r="BJ20" s="213"/>
      <c r="BK20" s="213"/>
      <c r="BL20" s="215" t="s">
        <v>14</v>
      </c>
      <c r="BM20" s="215"/>
      <c r="BN20" s="215"/>
      <c r="BO20" s="215" t="s">
        <v>15</v>
      </c>
      <c r="BP20" s="215"/>
      <c r="BQ20" s="215"/>
      <c r="BR20" s="228" t="s">
        <v>92</v>
      </c>
      <c r="BS20" s="229"/>
      <c r="BT20" s="229"/>
      <c r="BU20" s="229"/>
      <c r="BV20" s="229"/>
      <c r="BW20" s="229"/>
      <c r="BX20" s="229"/>
      <c r="BY20" s="229"/>
      <c r="BZ20" s="230"/>
      <c r="CA20" s="231" t="s">
        <v>16</v>
      </c>
      <c r="CB20" s="232"/>
      <c r="CC20" s="232"/>
      <c r="CD20" s="232"/>
      <c r="CE20" s="232"/>
      <c r="CF20" s="8"/>
      <c r="CG20" s="9"/>
    </row>
    <row r="21" spans="1:85" s="38" customFormat="1" ht="21.75" customHeight="1" x14ac:dyDescent="0.2">
      <c r="A21" s="6" t="s">
        <v>93</v>
      </c>
      <c r="B21" s="6" t="s">
        <v>3</v>
      </c>
      <c r="C21" s="222" t="s">
        <v>4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3" t="s">
        <v>5</v>
      </c>
      <c r="AH21" s="223"/>
      <c r="AI21" s="223" t="s">
        <v>6</v>
      </c>
      <c r="AJ21" s="223"/>
      <c r="AK21" s="223" t="s">
        <v>7</v>
      </c>
      <c r="AL21" s="223"/>
      <c r="AM21" s="223" t="s">
        <v>8</v>
      </c>
      <c r="AN21" s="223"/>
      <c r="AO21" s="223" t="s">
        <v>9</v>
      </c>
      <c r="AP21" s="223"/>
      <c r="AQ21" s="224" t="s">
        <v>10</v>
      </c>
      <c r="AR21" s="224"/>
      <c r="AS21" s="7"/>
      <c r="AT21" s="7"/>
      <c r="AU21" s="7"/>
      <c r="AV21" s="132"/>
      <c r="AW21" s="134" t="s">
        <v>19</v>
      </c>
      <c r="AX21" s="135" t="s">
        <v>20</v>
      </c>
      <c r="AY21" s="135" t="s">
        <v>21</v>
      </c>
      <c r="AZ21" s="135" t="s">
        <v>94</v>
      </c>
      <c r="BA21" s="135" t="s">
        <v>95</v>
      </c>
      <c r="BB21" s="135" t="s">
        <v>96</v>
      </c>
      <c r="BC21" s="136" t="s">
        <v>22</v>
      </c>
      <c r="BD21" s="133" t="s">
        <v>97</v>
      </c>
      <c r="BE21" s="133" t="s">
        <v>98</v>
      </c>
      <c r="BF21" s="133" t="s">
        <v>99</v>
      </c>
      <c r="BG21" s="133" t="s">
        <v>100</v>
      </c>
      <c r="BH21" s="133" t="s">
        <v>97</v>
      </c>
      <c r="BI21" s="133" t="s">
        <v>98</v>
      </c>
      <c r="BJ21" s="133" t="s">
        <v>99</v>
      </c>
      <c r="BK21" s="137" t="s">
        <v>101</v>
      </c>
      <c r="BL21" s="138" t="s">
        <v>102</v>
      </c>
      <c r="BM21" s="138" t="s">
        <v>103</v>
      </c>
      <c r="BN21" s="138" t="s">
        <v>104</v>
      </c>
      <c r="BO21" s="139" t="s">
        <v>25</v>
      </c>
      <c r="BP21" s="139" t="s">
        <v>26</v>
      </c>
      <c r="BQ21" s="139" t="s">
        <v>27</v>
      </c>
      <c r="BR21" s="139" t="s">
        <v>28</v>
      </c>
      <c r="BS21" s="139" t="s">
        <v>24</v>
      </c>
      <c r="BT21" s="139" t="s">
        <v>27</v>
      </c>
      <c r="BU21" s="139" t="s">
        <v>23</v>
      </c>
      <c r="BV21" s="139" t="s">
        <v>25</v>
      </c>
      <c r="BW21" s="140" t="s">
        <v>105</v>
      </c>
      <c r="BX21" s="141" t="s">
        <v>106</v>
      </c>
      <c r="BY21" s="141" t="s">
        <v>107</v>
      </c>
      <c r="BZ21" s="141" t="s">
        <v>108</v>
      </c>
      <c r="CA21" s="17" t="s">
        <v>29</v>
      </c>
      <c r="CB21" s="17" t="s">
        <v>30</v>
      </c>
      <c r="CC21" s="17" t="s">
        <v>31</v>
      </c>
      <c r="CD21" s="17" t="s">
        <v>32</v>
      </c>
      <c r="CE21" s="17" t="s">
        <v>33</v>
      </c>
      <c r="CF21" s="17" t="s">
        <v>34</v>
      </c>
      <c r="CG21" s="17" t="s">
        <v>35</v>
      </c>
    </row>
    <row r="22" spans="1:85" s="38" customFormat="1" ht="30" customHeight="1" x14ac:dyDescent="0.2">
      <c r="A22" s="18">
        <v>4</v>
      </c>
      <c r="B22" s="142">
        <v>14</v>
      </c>
      <c r="C22" s="143" t="s">
        <v>17</v>
      </c>
      <c r="D22" s="197" t="str">
        <f>REPT('lista di qualificazione'!B5,1)</f>
        <v>BARRACCA LUCA - TT LUGO/ARSENAL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8"/>
      <c r="R22" s="144" t="s">
        <v>18</v>
      </c>
      <c r="S22" s="205" t="str">
        <f>REPT(D24,1)</f>
        <v>MINEZZI FABIO - C.D. BPR BANCA (MO)</v>
      </c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7"/>
      <c r="AG22" s="10">
        <v>11</v>
      </c>
      <c r="AH22" s="11">
        <v>6</v>
      </c>
      <c r="AI22" s="12">
        <v>11</v>
      </c>
      <c r="AJ22" s="13">
        <v>7</v>
      </c>
      <c r="AK22" s="10">
        <v>11</v>
      </c>
      <c r="AL22" s="11">
        <v>6</v>
      </c>
      <c r="AM22" s="12"/>
      <c r="AN22" s="13"/>
      <c r="AO22" s="10"/>
      <c r="AP22" s="14"/>
      <c r="AQ22" s="15">
        <f t="shared" ref="AQ22:AQ27" si="9">IF(AG22="","",IF(AG22&lt;&gt;"",CF22))</f>
        <v>3</v>
      </c>
      <c r="AR22" s="15">
        <f t="shared" ref="AR22:AR27" si="10">IF(AG22="","",IF(AG22&lt;&gt;"",CG22))</f>
        <v>0</v>
      </c>
      <c r="AS22" s="16"/>
      <c r="AT22" s="16"/>
      <c r="AU22" s="16"/>
      <c r="AV22" s="145" t="str">
        <f>REPT(D22,1)</f>
        <v>BARRACCA LUCA - TT LUGO/ARSENAL</v>
      </c>
      <c r="AW22" s="146" t="str">
        <f>IF(AQ22="","0",IF(AQ22&gt;AR22,"2",IF(AQ22&lt;AR22,"0","")))</f>
        <v>2</v>
      </c>
      <c r="AX22" s="24"/>
      <c r="AY22" s="25"/>
      <c r="AZ22" s="6" t="str">
        <f>IF(AR25="","0",IF(AQ25&gt;AR25,"0",IF(AQ25&lt;AR25,"2","")))</f>
        <v>2</v>
      </c>
      <c r="BA22" s="6" t="str">
        <f>IF(AR26="","0",IF(AQ26&gt;AR26,"0",IF(AQ26&lt;AR26,"2","")))</f>
        <v>2</v>
      </c>
      <c r="BB22" s="25"/>
      <c r="BC22" s="147">
        <f>SUM(AW22+AZ22+BA22)</f>
        <v>6</v>
      </c>
      <c r="BD22" s="148" t="str">
        <f>IF(AW22="2","1","0")</f>
        <v>1</v>
      </c>
      <c r="BE22" s="148" t="str">
        <f>IF(AZ22="2","1","0")</f>
        <v>1</v>
      </c>
      <c r="BF22" s="148" t="str">
        <f>IF(BA22="2","1","0")</f>
        <v>1</v>
      </c>
      <c r="BG22" s="149">
        <f>SUM(BD22+BE22+BF22)</f>
        <v>3</v>
      </c>
      <c r="BH22" s="148" t="str">
        <f>IF(AW22&gt;AW24,"0",IF(AW22&lt;AW24,"1","0"))</f>
        <v>0</v>
      </c>
      <c r="BI22" s="148" t="str">
        <f>IF(AZ22&gt;AZ25,"0",IF(AZ22&lt;AZ25,"1","0"))</f>
        <v>0</v>
      </c>
      <c r="BJ22" s="148" t="str">
        <f>IF(BA22&gt;BA23,"0",IF(BA22&lt;BA23,"1","0"))</f>
        <v>0</v>
      </c>
      <c r="BK22" s="149">
        <f>SUM(BH22+BI22+BJ22)</f>
        <v>0</v>
      </c>
      <c r="BL22" s="150">
        <f>SUM(CF22+CG25+CG26)</f>
        <v>9</v>
      </c>
      <c r="BM22" s="150">
        <f>SUM(CG22+CF25+CF26)</f>
        <v>1</v>
      </c>
      <c r="BN22" s="150">
        <f>SUM(BL22-BM22)</f>
        <v>8</v>
      </c>
      <c r="BO22" s="150">
        <f>SUM(AG22+AI22+AK22+AM22+AO22+AH25+AJ25+AL25+AN25+AP25+AH26+AJ26+AL26+AN26+AP26)</f>
        <v>113</v>
      </c>
      <c r="BP22" s="150">
        <f>SUM(AH22+AJ22+AL22+AN22+AP22+AG25+AI25+AK25+AM25+AO25+AG26+AI26+AK26+AM26+AO26)</f>
        <v>76</v>
      </c>
      <c r="BQ22" s="150">
        <f>SUM(BO22-BP22)</f>
        <v>37</v>
      </c>
      <c r="BR22" s="150">
        <f>BC22*BR19</f>
        <v>600000</v>
      </c>
      <c r="BS22" s="150">
        <f>BN22*BN19</f>
        <v>0.8</v>
      </c>
      <c r="BT22" s="150">
        <f>SUM(BQ22*BQ19)</f>
        <v>3.6999999999999998E-2</v>
      </c>
      <c r="BU22" s="150">
        <f>SUM(BL22*BL19)</f>
        <v>9.0000000000000008E-4</v>
      </c>
      <c r="BV22" s="150">
        <f>SUM(BO22*BO19)</f>
        <v>1.13E-4</v>
      </c>
      <c r="BW22" s="151">
        <f>SUM(BR22+BS22+BT22+BU22+BV22)</f>
        <v>600000.83801300009</v>
      </c>
      <c r="BX22" s="150" t="str">
        <f>IF(BW22&lt;MAX(BW22:BW25),BW22,"")</f>
        <v/>
      </c>
      <c r="BY22" s="150" t="str">
        <f>IF(BX22&lt;MAX(BX22:BX25),BX22,"")</f>
        <v/>
      </c>
      <c r="BZ22" s="150" t="str">
        <f>IF(BY22&lt;MAX(BY22:BY25),BY22,"")</f>
        <v/>
      </c>
      <c r="CA22" s="26" t="str">
        <f t="shared" ref="CA22:CA27" si="11">IF(AND(AG22&lt;&gt;"",AH22&lt;&gt;""),IF(AG22&gt;AH22,"c","f"),0)</f>
        <v>c</v>
      </c>
      <c r="CB22" s="26" t="str">
        <f t="shared" ref="CB22:CB27" si="12">IF(AND(AI22&lt;&gt;"",AJ22&lt;&gt;""),IF(AI22&gt;AJ22,"c","f"),0)</f>
        <v>c</v>
      </c>
      <c r="CC22" s="26" t="str">
        <f t="shared" ref="CC22:CC27" si="13">IF(AND(AK22&lt;&gt;"",AL22&lt;&gt;""),IF(AK22&gt;AL22,"c","f"),0)</f>
        <v>c</v>
      </c>
      <c r="CD22" s="26">
        <f t="shared" ref="CD22:CD27" si="14">IF(AND(AM22&lt;&gt;"",AN22&lt;&gt;""),IF(AM22&gt;AN22,"c","f"),0)</f>
        <v>0</v>
      </c>
      <c r="CE22" s="26">
        <f t="shared" ref="CE22:CE27" si="15">IF(AND(AO22&lt;&gt;"",AP22&lt;&gt;""),IF(AO22&gt;AP22,"c","f"),0)</f>
        <v>0</v>
      </c>
      <c r="CF22" s="26">
        <f t="shared" ref="CF22:CF27" si="16">COUNTIF(CA22:CE22,"c")</f>
        <v>3</v>
      </c>
      <c r="CG22" s="26">
        <f t="shared" ref="CG22:CG27" si="17">COUNTIF(CA22:CE22,"f")</f>
        <v>0</v>
      </c>
    </row>
    <row r="23" spans="1:85" s="38" customFormat="1" ht="30" customHeight="1" x14ac:dyDescent="0.2">
      <c r="A23" s="152">
        <v>4</v>
      </c>
      <c r="B23" s="19"/>
      <c r="C23" s="153" t="s">
        <v>38</v>
      </c>
      <c r="D23" s="197" t="str">
        <f>REPT('lista di qualificazione'!B16,1)</f>
        <v>DEBBI ELISABETTA - V. CASALGRANDE (RE)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  <c r="R23" s="154" t="s">
        <v>18</v>
      </c>
      <c r="S23" s="194" t="str">
        <f>REPT(D25,1)</f>
        <v>PUGLISI FERRUCCIO - TT ARSENAL</v>
      </c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6"/>
      <c r="AG23" s="20">
        <v>8</v>
      </c>
      <c r="AH23" s="21">
        <v>11</v>
      </c>
      <c r="AI23" s="22">
        <v>11</v>
      </c>
      <c r="AJ23" s="23">
        <v>9</v>
      </c>
      <c r="AK23" s="20">
        <v>6</v>
      </c>
      <c r="AL23" s="21">
        <v>11</v>
      </c>
      <c r="AM23" s="22">
        <v>9</v>
      </c>
      <c r="AN23" s="23">
        <v>11</v>
      </c>
      <c r="AO23" s="20"/>
      <c r="AP23" s="23"/>
      <c r="AQ23" s="15">
        <f t="shared" si="9"/>
        <v>1</v>
      </c>
      <c r="AR23" s="15">
        <f t="shared" si="10"/>
        <v>3</v>
      </c>
      <c r="AS23" s="16"/>
      <c r="AT23" s="16"/>
      <c r="AU23" s="16"/>
      <c r="AV23" s="145" t="str">
        <f>REPT(D23,1)</f>
        <v>DEBBI ELISABETTA - V. CASALGRANDE (RE)</v>
      </c>
      <c r="AW23" s="146"/>
      <c r="AX23" s="6" t="str">
        <f>IF(AQ23="","0",IF(AQ23&gt;AR23,"2",IF(AQ23&lt;AR23,"0","")))</f>
        <v>0</v>
      </c>
      <c r="AY23" s="6" t="str">
        <f>IF(AR24="","0",IF(AQ24&gt;AR24,"0",IF(AQ24&lt;AR24,"2","")))</f>
        <v>2</v>
      </c>
      <c r="AZ23" s="24"/>
      <c r="BA23" s="6" t="str">
        <f>IF(AQ26="","0",IF(AR26&gt;AQ26,"0",IF(AR26&lt;AQ26,"2","")))</f>
        <v>0</v>
      </c>
      <c r="BB23" s="25"/>
      <c r="BC23" s="147">
        <f>SUM(AX23+AY23+BA23)</f>
        <v>2</v>
      </c>
      <c r="BD23" s="148" t="str">
        <f>IF(AX23="2","1","0")</f>
        <v>0</v>
      </c>
      <c r="BE23" s="148" t="str">
        <f>IF(AY23="2","1","0")</f>
        <v>1</v>
      </c>
      <c r="BF23" s="148" t="str">
        <f>IF(BA23="2","1","0")</f>
        <v>0</v>
      </c>
      <c r="BG23" s="149">
        <f>SUM(BD23+BE23+BF23)</f>
        <v>1</v>
      </c>
      <c r="BH23" s="148" t="str">
        <f>IF(AX23&gt;AX25,"0",IF(AX23&lt;AX25,"1","0"))</f>
        <v>1</v>
      </c>
      <c r="BI23" s="148" t="str">
        <f>IF(AY23&gt;AY24,"0",IF(AY23&lt;AY24,"1","0"))</f>
        <v>0</v>
      </c>
      <c r="BJ23" s="148" t="str">
        <f>IF(BA23&gt;BA22,"0",IF(BA23&lt;BA22,"1","0"))</f>
        <v>1</v>
      </c>
      <c r="BK23" s="149">
        <f>SUM(BH23+BI23+BJ23)</f>
        <v>2</v>
      </c>
      <c r="BL23" s="150">
        <f>SUM(CF23+CG24+CF26)</f>
        <v>5</v>
      </c>
      <c r="BM23" s="150">
        <f>SUM(CG23+CF24+CG26)</f>
        <v>6</v>
      </c>
      <c r="BN23" s="150">
        <f>SUM(BL23-BM23)</f>
        <v>-1</v>
      </c>
      <c r="BO23" s="150">
        <f>SUM(AG23+AI23+AK23+AM23+AO23+AH24+AJ24+AL24+AN24+AP24+AG26+AI26+AK26+AM26+AO26)</f>
        <v>101</v>
      </c>
      <c r="BP23" s="150">
        <f>SUM(AH23+AJ23+AL23+AN23+AP23+AG24+AI24+AK24+AM24+AO24+AH26+AJ26+AL26+AN26+AP26)</f>
        <v>103</v>
      </c>
      <c r="BQ23" s="150">
        <f>SUM(BO23-BP23)</f>
        <v>-2</v>
      </c>
      <c r="BR23" s="150">
        <f>BC23*BR19</f>
        <v>200000</v>
      </c>
      <c r="BS23" s="150">
        <f>BN23*BN19</f>
        <v>-0.1</v>
      </c>
      <c r="BT23" s="150">
        <f>SUM(BQ23*BQ19)</f>
        <v>-2E-3</v>
      </c>
      <c r="BU23" s="150">
        <f>SUM(BL23*BL19)</f>
        <v>5.0000000000000001E-4</v>
      </c>
      <c r="BV23" s="150">
        <f>SUM(BO23*BO19)</f>
        <v>1.01E-4</v>
      </c>
      <c r="BW23" s="151">
        <f>SUM(BR23+BS23+BT23+BU23+BV23)</f>
        <v>199999.89860099999</v>
      </c>
      <c r="BX23" s="150">
        <f>IF(BW23&lt;MAX(BW22:BW25),BW23,"")</f>
        <v>199999.89860099999</v>
      </c>
      <c r="BY23" s="150" t="str">
        <f>IF(BX23&lt;MAX(BX22:BX25),BX23,"")</f>
        <v/>
      </c>
      <c r="BZ23" s="150" t="str">
        <f>IF(BY23&lt;MAX(BY22:BY25),BY23,"")</f>
        <v/>
      </c>
      <c r="CA23" s="26" t="str">
        <f t="shared" si="11"/>
        <v>f</v>
      </c>
      <c r="CB23" s="26" t="str">
        <f t="shared" si="12"/>
        <v>c</v>
      </c>
      <c r="CC23" s="26" t="str">
        <f t="shared" si="13"/>
        <v>f</v>
      </c>
      <c r="CD23" s="26" t="str">
        <f t="shared" si="14"/>
        <v>f</v>
      </c>
      <c r="CE23" s="26">
        <f t="shared" si="15"/>
        <v>0</v>
      </c>
      <c r="CF23" s="26">
        <f t="shared" si="16"/>
        <v>1</v>
      </c>
      <c r="CG23" s="26">
        <f t="shared" si="17"/>
        <v>3</v>
      </c>
    </row>
    <row r="24" spans="1:85" s="38" customFormat="1" ht="30" customHeight="1" x14ac:dyDescent="0.2">
      <c r="A24" s="152">
        <v>4</v>
      </c>
      <c r="B24" s="19"/>
      <c r="C24" s="153" t="s">
        <v>36</v>
      </c>
      <c r="D24" s="197" t="str">
        <f>REPT('lista di qualificazione'!B23,1)</f>
        <v>MINEZZI FABIO - C.D. BPR BANCA (MO)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8"/>
      <c r="R24" s="154" t="s">
        <v>18</v>
      </c>
      <c r="S24" s="194" t="str">
        <f>REPT(D23,1)</f>
        <v>DEBBI ELISABETTA - V. CASALGRANDE (RE)</v>
      </c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6"/>
      <c r="AG24" s="20">
        <v>6</v>
      </c>
      <c r="AH24" s="21">
        <v>11</v>
      </c>
      <c r="AI24" s="22">
        <v>2</v>
      </c>
      <c r="AJ24" s="23">
        <v>11</v>
      </c>
      <c r="AK24" s="20">
        <v>9</v>
      </c>
      <c r="AL24" s="21">
        <v>11</v>
      </c>
      <c r="AM24" s="22"/>
      <c r="AN24" s="23"/>
      <c r="AO24" s="20"/>
      <c r="AP24" s="23"/>
      <c r="AQ24" s="15">
        <f t="shared" si="9"/>
        <v>0</v>
      </c>
      <c r="AR24" s="15">
        <f t="shared" si="10"/>
        <v>3</v>
      </c>
      <c r="AS24" s="16"/>
      <c r="AT24" s="16"/>
      <c r="AU24" s="16"/>
      <c r="AV24" s="145" t="str">
        <f>REPT(D24,1)</f>
        <v>MINEZZI FABIO - C.D. BPR BANCA (MO)</v>
      </c>
      <c r="AW24" s="146" t="str">
        <f>IF(AR22="","0",IF(AQ22&gt;AR22,"0",IF(AR22&gt;AQ22,"2","")))</f>
        <v>0</v>
      </c>
      <c r="AX24" s="25"/>
      <c r="AY24" s="6" t="str">
        <f>IF(AQ24="","0",IF(AQ24&gt;AR24,"2",IF(AQ24&lt;AR24,"0","")))</f>
        <v>0</v>
      </c>
      <c r="AZ24" s="25"/>
      <c r="BA24" s="25"/>
      <c r="BB24" s="6" t="str">
        <f>IF(AQ27="","0",IF(AR27&gt;AQ27,"0",IF(AR27&lt;AQ27,"2","")))</f>
        <v>2</v>
      </c>
      <c r="BC24" s="147">
        <f>SUM(AW24+AY24+BB24)</f>
        <v>2</v>
      </c>
      <c r="BD24" s="148" t="str">
        <f>IF(AW24="2","1","0")</f>
        <v>0</v>
      </c>
      <c r="BE24" s="148" t="str">
        <f>IF(AY24="2","1","0")</f>
        <v>0</v>
      </c>
      <c r="BF24" s="148" t="str">
        <f>IF(BB24="2","1","0")</f>
        <v>1</v>
      </c>
      <c r="BG24" s="149">
        <f>SUM(BD24+BE24+BF24)</f>
        <v>1</v>
      </c>
      <c r="BH24" s="148" t="str">
        <f>IF(AW24&gt;AW22,"0",IF(AW24&lt;AW22,"1","0"))</f>
        <v>1</v>
      </c>
      <c r="BI24" s="148" t="str">
        <f>IF(AY24&gt;AY23,"0",IF(AY24&lt;AY23,"1","0"))</f>
        <v>1</v>
      </c>
      <c r="BJ24" s="148" t="str">
        <f>IF(BB24&gt;BB25,"0",IF(BB24&lt;BB25,"1","0"))</f>
        <v>0</v>
      </c>
      <c r="BK24" s="149">
        <f>SUM(BH24+BI24+BJ24)</f>
        <v>2</v>
      </c>
      <c r="BL24" s="150">
        <f>SUM(CG22+CF24+CF27)</f>
        <v>3</v>
      </c>
      <c r="BM24" s="150">
        <f>SUM(CF22+CG24+CG27)</f>
        <v>6</v>
      </c>
      <c r="BN24" s="150">
        <f>SUM(BL24-BM24)</f>
        <v>-3</v>
      </c>
      <c r="BO24" s="150">
        <f>SUM(AH22+AJ22+AL22+AN22+AP22+AG24+AI24+AK24+AM24+AO24+AG27+AI27+AK27+AM27+AO27)</f>
        <v>75</v>
      </c>
      <c r="BP24" s="150">
        <f>SUM(AG22+AI22+AK22+AM22+AO22+AH24+AJ24+AL24+AN24+AP24+AH27+AJ27+AL27+AN27+AP27)</f>
        <v>88</v>
      </c>
      <c r="BQ24" s="150">
        <f>SUM(BO24-BP24)</f>
        <v>-13</v>
      </c>
      <c r="BR24" s="150">
        <f>BC24*BR19</f>
        <v>200000</v>
      </c>
      <c r="BS24" s="150">
        <f>BN24*BN19</f>
        <v>-0.30000000000000004</v>
      </c>
      <c r="BT24" s="150">
        <f>SUM(BQ24*BQ19)</f>
        <v>-1.3000000000000001E-2</v>
      </c>
      <c r="BU24" s="150">
        <f>SUM(BL24*BL19)</f>
        <v>3.0000000000000003E-4</v>
      </c>
      <c r="BV24" s="150">
        <f>SUM(BO24*BO19)</f>
        <v>7.4999999999999993E-5</v>
      </c>
      <c r="BW24" s="151">
        <f>SUM(BR24+BS24+BT24+BU24+BV24)</f>
        <v>199999.68737500001</v>
      </c>
      <c r="BX24" s="150">
        <f>IF(BW24&lt;MAX(BW22:BW25),BW24,"")</f>
        <v>199999.68737500001</v>
      </c>
      <c r="BY24" s="150">
        <f>IF(BX24&lt;MAX(BX22:BX25),BX24,"")</f>
        <v>199999.68737500001</v>
      </c>
      <c r="BZ24" s="150" t="str">
        <f>IF(BY24&lt;MAX(BY22:BY25),BY24,"")</f>
        <v/>
      </c>
      <c r="CA24" s="26" t="str">
        <f t="shared" si="11"/>
        <v>f</v>
      </c>
      <c r="CB24" s="26" t="str">
        <f t="shared" si="12"/>
        <v>f</v>
      </c>
      <c r="CC24" s="26" t="str">
        <f t="shared" si="13"/>
        <v>f</v>
      </c>
      <c r="CD24" s="26">
        <f t="shared" si="14"/>
        <v>0</v>
      </c>
      <c r="CE24" s="26">
        <f t="shared" si="15"/>
        <v>0</v>
      </c>
      <c r="CF24" s="26">
        <f t="shared" si="16"/>
        <v>0</v>
      </c>
      <c r="CG24" s="26">
        <f t="shared" si="17"/>
        <v>3</v>
      </c>
    </row>
    <row r="25" spans="1:85" s="38" customFormat="1" ht="30" customHeight="1" thickBot="1" x14ac:dyDescent="0.25">
      <c r="A25" s="152">
        <v>4</v>
      </c>
      <c r="B25" s="19"/>
      <c r="C25" s="153" t="s">
        <v>109</v>
      </c>
      <c r="D25" s="197" t="str">
        <f>REPT('lista di qualificazione'!B30,1)</f>
        <v>PUGLISI FERRUCCIO - TT ARSENAL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/>
      <c r="R25" s="154" t="s">
        <v>18</v>
      </c>
      <c r="S25" s="194" t="str">
        <f>REPT(D22,1)</f>
        <v>BARRACCA LUCA - TT LUGO/ARSENAL</v>
      </c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6"/>
      <c r="AG25" s="20">
        <v>12</v>
      </c>
      <c r="AH25" s="21">
        <v>14</v>
      </c>
      <c r="AI25" s="22">
        <v>3</v>
      </c>
      <c r="AJ25" s="23">
        <v>11</v>
      </c>
      <c r="AK25" s="20">
        <v>8</v>
      </c>
      <c r="AL25" s="21">
        <v>11</v>
      </c>
      <c r="AM25" s="22"/>
      <c r="AN25" s="23"/>
      <c r="AO25" s="20"/>
      <c r="AP25" s="23"/>
      <c r="AQ25" s="15">
        <f t="shared" si="9"/>
        <v>0</v>
      </c>
      <c r="AR25" s="15">
        <f t="shared" si="10"/>
        <v>3</v>
      </c>
      <c r="AS25" s="16"/>
      <c r="AT25" s="16"/>
      <c r="AU25" s="16"/>
      <c r="AV25" s="145" t="str">
        <f>REPT(D25,1)</f>
        <v>PUGLISI FERRUCCIO - TT ARSENAL</v>
      </c>
      <c r="AW25" s="155"/>
      <c r="AX25" s="6" t="str">
        <f>IF(AR23="","0",IF(AQ23&gt;AR23,"0",IF(AQ23&lt;AR23,"2","")))</f>
        <v>2</v>
      </c>
      <c r="AY25" s="25"/>
      <c r="AZ25" s="6" t="str">
        <f>IF(AQ25="","0",IF(AR25&gt;AQ25,"0",IF(AR25&lt;AQ25,"2","")))</f>
        <v>0</v>
      </c>
      <c r="BA25" s="25"/>
      <c r="BB25" s="6" t="str">
        <f>IF(AQ27="","0",IF(AR27&gt;AQ27,"2",IF(AR27&lt;AQ27,"0","")))</f>
        <v>0</v>
      </c>
      <c r="BC25" s="147">
        <f>SUM(AX25+AZ25+BB25)</f>
        <v>2</v>
      </c>
      <c r="BD25" s="148" t="str">
        <f>IF(AX25="2","1","0")</f>
        <v>1</v>
      </c>
      <c r="BE25" s="148" t="str">
        <f>IF(AZ25="2","1","0")</f>
        <v>0</v>
      </c>
      <c r="BF25" s="148" t="str">
        <f>IF(BB25="2","1","0")</f>
        <v>0</v>
      </c>
      <c r="BG25" s="149">
        <f>SUM(BD25+BE25+BF25)</f>
        <v>1</v>
      </c>
      <c r="BH25" s="148" t="str">
        <f>IF(AX25&gt;AX23,"0",IF(AX25&lt;AX23,"1","0"))</f>
        <v>0</v>
      </c>
      <c r="BI25" s="148" t="str">
        <f>IF(AZ25&gt;AZ22,"0",IF(AZ25&lt;AZ22,"1","0"))</f>
        <v>1</v>
      </c>
      <c r="BJ25" s="148" t="str">
        <f>IF(BB25&gt;BB24,"0",IF(BB25&lt;BB24,"1","0"))</f>
        <v>1</v>
      </c>
      <c r="BK25" s="149">
        <f>SUM(BH25+BI25+BJ25)</f>
        <v>2</v>
      </c>
      <c r="BL25" s="150">
        <f>SUM(CG23+CF25+CG27)</f>
        <v>3</v>
      </c>
      <c r="BM25" s="150">
        <f>SUM(CF23+CG25+CF27)</f>
        <v>7</v>
      </c>
      <c r="BN25" s="150">
        <f>SUM(BL25-BM25)</f>
        <v>-4</v>
      </c>
      <c r="BO25" s="150">
        <f>SUM(AH23+AJ23+AL23+AN23+AP23+AG25+AI25+AK25+AM25+AO25+AH27+AJ27+AL27+AN27+AP27)</f>
        <v>87</v>
      </c>
      <c r="BP25" s="150">
        <f>SUM(AG23+AI23+AK23+AM23+AO23+AH25+AJ25+AL25+AN25+AP25+AG27+AI27+AK27+AM27+AO27)</f>
        <v>109</v>
      </c>
      <c r="BQ25" s="150">
        <f>SUM(BO25-BP25)</f>
        <v>-22</v>
      </c>
      <c r="BR25" s="150">
        <f>BC25*BR19</f>
        <v>200000</v>
      </c>
      <c r="BS25" s="150">
        <f>BN25*BN19</f>
        <v>-0.4</v>
      </c>
      <c r="BT25" s="150">
        <f>SUM(BQ25*BQ19)</f>
        <v>-2.1999999999999999E-2</v>
      </c>
      <c r="BU25" s="150">
        <f>SUM(BL25*BL19)</f>
        <v>3.0000000000000003E-4</v>
      </c>
      <c r="BV25" s="150">
        <f>SUM(BO25*BO19)</f>
        <v>8.7000000000000001E-5</v>
      </c>
      <c r="BW25" s="151">
        <f>SUM(BR25+BS25+BT25+BU25+BV25)</f>
        <v>199999.57838700002</v>
      </c>
      <c r="BX25" s="150">
        <f>IF(BW25&lt;MAX(BW22:BW25),BW25,"")</f>
        <v>199999.57838700002</v>
      </c>
      <c r="BY25" s="150">
        <f>IF(BX25&lt;MAX(BX22:BX25),BX25,"")</f>
        <v>199999.57838700002</v>
      </c>
      <c r="BZ25" s="150">
        <f>IF(BY25&lt;MAX(BY22:BY25),BY25,"")</f>
        <v>199999.57838700002</v>
      </c>
      <c r="CA25" s="26" t="str">
        <f t="shared" si="11"/>
        <v>f</v>
      </c>
      <c r="CB25" s="26" t="str">
        <f t="shared" si="12"/>
        <v>f</v>
      </c>
      <c r="CC25" s="26" t="str">
        <f t="shared" si="13"/>
        <v>f</v>
      </c>
      <c r="CD25" s="26">
        <f t="shared" si="14"/>
        <v>0</v>
      </c>
      <c r="CE25" s="26">
        <f t="shared" si="15"/>
        <v>0</v>
      </c>
      <c r="CF25" s="26">
        <f t="shared" si="16"/>
        <v>0</v>
      </c>
      <c r="CG25" s="26">
        <f t="shared" si="17"/>
        <v>3</v>
      </c>
    </row>
    <row r="26" spans="1:85" s="38" customFormat="1" ht="30" customHeight="1" x14ac:dyDescent="0.2">
      <c r="A26" s="152">
        <v>4</v>
      </c>
      <c r="B26" s="19"/>
      <c r="C26" s="153" t="s">
        <v>110</v>
      </c>
      <c r="D26" s="195" t="str">
        <f>REPT(D23,1)</f>
        <v>DEBBI ELISABETTA - V. CASALGRANDE (RE)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  <c r="R26" s="154" t="s">
        <v>18</v>
      </c>
      <c r="S26" s="194" t="str">
        <f>REPT(D22,1)</f>
        <v>BARRACCA LUCA - TT LUGO/ARSENAL</v>
      </c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6"/>
      <c r="AG26" s="20">
        <v>13</v>
      </c>
      <c r="AH26" s="21">
        <v>11</v>
      </c>
      <c r="AI26" s="22">
        <v>7</v>
      </c>
      <c r="AJ26" s="23">
        <v>11</v>
      </c>
      <c r="AK26" s="20">
        <v>7</v>
      </c>
      <c r="AL26" s="21">
        <v>11</v>
      </c>
      <c r="AM26" s="22">
        <v>7</v>
      </c>
      <c r="AN26" s="23">
        <v>11</v>
      </c>
      <c r="AO26" s="20"/>
      <c r="AP26" s="23"/>
      <c r="AQ26" s="15">
        <f t="shared" si="9"/>
        <v>1</v>
      </c>
      <c r="AR26" s="15">
        <f t="shared" si="10"/>
        <v>3</v>
      </c>
      <c r="AS26" s="16"/>
      <c r="AT26" s="16"/>
      <c r="AU26" s="16"/>
      <c r="AV26" s="156" t="s">
        <v>49</v>
      </c>
      <c r="AW26" s="157" t="s">
        <v>50</v>
      </c>
      <c r="AX26" s="158" t="s">
        <v>111</v>
      </c>
      <c r="AY26" s="159" t="s">
        <v>112</v>
      </c>
      <c r="BA26" s="34"/>
      <c r="BB26" s="34"/>
      <c r="BD26" s="160"/>
      <c r="BE26" s="160"/>
      <c r="BF26" s="160"/>
      <c r="BG26" s="160"/>
      <c r="BH26" s="160"/>
      <c r="BI26" s="160"/>
      <c r="BJ26" s="160"/>
      <c r="BK26" s="160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30"/>
      <c r="BY26" s="130"/>
      <c r="BZ26" s="130"/>
      <c r="CA26" s="26" t="str">
        <f t="shared" si="11"/>
        <v>c</v>
      </c>
      <c r="CB26" s="26" t="str">
        <f t="shared" si="12"/>
        <v>f</v>
      </c>
      <c r="CC26" s="26" t="str">
        <f t="shared" si="13"/>
        <v>f</v>
      </c>
      <c r="CD26" s="26" t="str">
        <f t="shared" si="14"/>
        <v>f</v>
      </c>
      <c r="CE26" s="26">
        <f t="shared" si="15"/>
        <v>0</v>
      </c>
      <c r="CF26" s="26">
        <f t="shared" si="16"/>
        <v>1</v>
      </c>
      <c r="CG26" s="26">
        <f t="shared" si="17"/>
        <v>3</v>
      </c>
    </row>
    <row r="27" spans="1:85" s="38" customFormat="1" ht="30" customHeight="1" x14ac:dyDescent="0.2">
      <c r="A27" s="27">
        <v>4</v>
      </c>
      <c r="B27" s="28"/>
      <c r="C27" s="162" t="s">
        <v>113</v>
      </c>
      <c r="D27" s="202" t="str">
        <f>REPT(D24,1)</f>
        <v>MINEZZI FABIO - C.D. BPR BANCA (MO)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  <c r="R27" s="163" t="s">
        <v>18</v>
      </c>
      <c r="S27" s="204" t="str">
        <f>REPT(D25,1)</f>
        <v>PUGLISI FERRUCCIO - TT ARSENAL</v>
      </c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3"/>
      <c r="AG27" s="29">
        <v>11</v>
      </c>
      <c r="AH27" s="30">
        <v>4</v>
      </c>
      <c r="AI27" s="31">
        <v>17</v>
      </c>
      <c r="AJ27" s="32">
        <v>15</v>
      </c>
      <c r="AK27" s="29">
        <v>11</v>
      </c>
      <c r="AL27" s="30">
        <v>3</v>
      </c>
      <c r="AM27" s="31"/>
      <c r="AN27" s="32"/>
      <c r="AO27" s="29"/>
      <c r="AP27" s="32"/>
      <c r="AQ27" s="15">
        <f t="shared" si="9"/>
        <v>3</v>
      </c>
      <c r="AR27" s="15">
        <f t="shared" si="10"/>
        <v>0</v>
      </c>
      <c r="AS27" s="16"/>
      <c r="AT27" s="16"/>
      <c r="AU27" s="16"/>
      <c r="AV27" s="164" t="str">
        <f>IF(BW22=MAX(BW22:BW25),AV22,"")</f>
        <v>BARRACCA LUCA - TT LUGO/ARSENAL</v>
      </c>
      <c r="AW27" s="165" t="str">
        <f>IF(BX22=MAX(BX22:BX25),AV22,"")</f>
        <v/>
      </c>
      <c r="AX27" s="36" t="str">
        <f>IF(BY22=MAX(BY22:BY25),AV22,"")</f>
        <v/>
      </c>
      <c r="AY27" s="37" t="str">
        <f>IF(BZ22=MAX(BZ22:BZ25),AV22,"")</f>
        <v/>
      </c>
      <c r="BA27" s="35"/>
      <c r="BB27" s="35"/>
      <c r="BD27" s="160"/>
      <c r="BE27" s="160"/>
      <c r="BF27" s="160"/>
      <c r="BG27" s="160"/>
      <c r="BH27" s="160"/>
      <c r="BI27" s="160"/>
      <c r="BJ27" s="160"/>
      <c r="BK27" s="160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30"/>
      <c r="BY27" s="130"/>
      <c r="BZ27" s="130"/>
      <c r="CA27" s="26" t="str">
        <f t="shared" si="11"/>
        <v>c</v>
      </c>
      <c r="CB27" s="26" t="str">
        <f t="shared" si="12"/>
        <v>c</v>
      </c>
      <c r="CC27" s="26" t="str">
        <f t="shared" si="13"/>
        <v>c</v>
      </c>
      <c r="CD27" s="26">
        <f t="shared" si="14"/>
        <v>0</v>
      </c>
      <c r="CE27" s="26">
        <f t="shared" si="15"/>
        <v>0</v>
      </c>
      <c r="CF27" s="26">
        <f t="shared" si="16"/>
        <v>3</v>
      </c>
      <c r="CG27" s="26">
        <f t="shared" si="17"/>
        <v>0</v>
      </c>
    </row>
    <row r="28" spans="1:85" s="38" customFormat="1" ht="21.75" customHeight="1" x14ac:dyDescent="0.2">
      <c r="A28" s="200" t="s">
        <v>39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1"/>
      <c r="AR28" s="201"/>
      <c r="AS28" s="5"/>
      <c r="AT28" s="5"/>
      <c r="AU28" s="5"/>
      <c r="AV28" s="164" t="str">
        <f>IF(BW23=MAX(BW22:BW25),AV23,"")</f>
        <v/>
      </c>
      <c r="AW28" s="165" t="str">
        <f>IF(BX23=MAX(BX22:BX25),AV23,"")</f>
        <v>DEBBI ELISABETTA - V. CASALGRANDE (RE)</v>
      </c>
      <c r="AX28" s="36" t="str">
        <f>IF(BY23=MAX(BY22:BY25),AV23,"")</f>
        <v/>
      </c>
      <c r="AY28" s="37" t="str">
        <f>IF(BZ23=MAX(BZ22:BZ25),AV23,"")</f>
        <v/>
      </c>
      <c r="BA28" s="35"/>
      <c r="BB28" s="35"/>
      <c r="BD28" s="160"/>
      <c r="BE28" s="160"/>
      <c r="BF28" s="160"/>
      <c r="BG28" s="160"/>
      <c r="BH28" s="160"/>
      <c r="BI28" s="160"/>
      <c r="BJ28" s="160"/>
      <c r="BK28" s="160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30"/>
      <c r="BY28" s="130"/>
      <c r="BZ28" s="130"/>
    </row>
    <row r="29" spans="1:85" s="38" customFormat="1" ht="21.75" customHeight="1" x14ac:dyDescent="0.2">
      <c r="A29" s="219" t="s">
        <v>40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199" t="s">
        <v>41</v>
      </c>
      <c r="AA29" s="208"/>
      <c r="AB29" s="208"/>
      <c r="AC29" s="199" t="s">
        <v>42</v>
      </c>
      <c r="AD29" s="199"/>
      <c r="AE29" s="199" t="s">
        <v>43</v>
      </c>
      <c r="AF29" s="199"/>
      <c r="AG29" s="199" t="s">
        <v>44</v>
      </c>
      <c r="AH29" s="199"/>
      <c r="AI29" s="199" t="s">
        <v>45</v>
      </c>
      <c r="AJ29" s="199"/>
      <c r="AK29" s="199" t="s">
        <v>24</v>
      </c>
      <c r="AL29" s="199"/>
      <c r="AM29" s="199" t="s">
        <v>46</v>
      </c>
      <c r="AN29" s="199"/>
      <c r="AO29" s="199" t="s">
        <v>47</v>
      </c>
      <c r="AP29" s="199"/>
      <c r="AQ29" s="225" t="s">
        <v>48</v>
      </c>
      <c r="AR29" s="226"/>
      <c r="AS29" s="33"/>
      <c r="AT29" s="33"/>
      <c r="AU29" s="33"/>
      <c r="AV29" s="164" t="str">
        <f>IF(BW24=MAX(BW22:BW25),AV24,"")</f>
        <v/>
      </c>
      <c r="AW29" s="165" t="str">
        <f>IF(BX24=MAX(BX22:BX25),AV24,"")</f>
        <v/>
      </c>
      <c r="AX29" s="36" t="str">
        <f>IF(BY24=MAX(BY22:BY25),AV24,"")</f>
        <v>MINEZZI FABIO - C.D. BPR BANCA (MO)</v>
      </c>
      <c r="AY29" s="37" t="str">
        <f>IF(BZ24=MAX(BZ22:BZ25),AV24,"")</f>
        <v/>
      </c>
      <c r="BA29" s="35"/>
      <c r="BB29" s="35"/>
      <c r="BD29" s="160"/>
      <c r="BE29" s="160"/>
      <c r="BF29" s="160"/>
      <c r="BG29" s="160"/>
      <c r="BH29" s="160"/>
      <c r="BI29" s="160"/>
      <c r="BJ29" s="160"/>
      <c r="BK29" s="160"/>
      <c r="BL29" s="161"/>
      <c r="BM29" s="161"/>
      <c r="BN29" s="161"/>
      <c r="BO29" s="161"/>
      <c r="BP29" s="161"/>
      <c r="BQ29" s="161"/>
      <c r="BR29" s="130"/>
      <c r="BS29" s="130"/>
      <c r="BT29" s="130"/>
      <c r="BU29" s="130"/>
      <c r="BV29" s="130"/>
      <c r="BW29" s="130"/>
      <c r="BX29" s="130"/>
      <c r="BY29" s="130"/>
      <c r="BZ29" s="130"/>
    </row>
    <row r="30" spans="1:85" s="38" customFormat="1" ht="24" customHeight="1" thickBot="1" x14ac:dyDescent="0.25">
      <c r="A30" s="187" t="str">
        <f>IF(BW22=MAX(BW22:BW25),AV22,IF(BW23=MAX(BW22:BW25),AV23,IF(BW24=MAX(BW22:BW25),AV24,IF(BW25=MAX(BW22:BW25),AV25,AV22))))</f>
        <v>BARRACCA LUCA - TT LUGO/ARSENAL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>
        <f>IF(A30=AV22,BC22,IF(A30=AV23,BC23,IF(A30=AV24,BC24,IF(A30=AV25,BC25,"0"))))</f>
        <v>6</v>
      </c>
      <c r="AA30" s="189"/>
      <c r="AB30" s="189"/>
      <c r="AC30" s="190">
        <f>IF(A30=AV22,BG22,IF(A30=AV23,BG23,IF(A30=AV24,BG24,IF(A30=AV25,BG25,"0"))))</f>
        <v>3</v>
      </c>
      <c r="AD30" s="190"/>
      <c r="AE30" s="190">
        <f>IF(A30=AV22,BK22,IF(A30=AV23,BK23,IF(A30=AV24,BK24,IF(A30=AV25,BK25,"0"))))</f>
        <v>0</v>
      </c>
      <c r="AF30" s="190"/>
      <c r="AG30" s="190">
        <f>IF(A30=AV22,BL22,IF(A30=AV23,BL23,IF(A30=AV24,BL24,IF(A30=AV25,BL25,"0"))))</f>
        <v>9</v>
      </c>
      <c r="AH30" s="190"/>
      <c r="AI30" s="190">
        <f>IF(A30=AV22,BM22,IF(A30=AV23,BM23,IF(A30=AV24,BM24,IF(A30=AV25,BM25,"0"))))</f>
        <v>1</v>
      </c>
      <c r="AJ30" s="190"/>
      <c r="AK30" s="190">
        <f>SUM(AG30-AI30)</f>
        <v>8</v>
      </c>
      <c r="AL30" s="190"/>
      <c r="AM30" s="190">
        <f>IF(A30=AV22,BO22,IF(A30=AV23,BO23,IF(A30=AV24,BO24,IF(A30=AV25,BO25,"0"))))</f>
        <v>113</v>
      </c>
      <c r="AN30" s="190"/>
      <c r="AO30" s="190">
        <f>IF(A30=AV22,BP22,IF(A30=AV23,BP23,IF(A30=AV24,BP24,IF(A30=AV25,BP25,"0"))))</f>
        <v>76</v>
      </c>
      <c r="AP30" s="190"/>
      <c r="AQ30" s="190">
        <f>SUM(AM30-AO30)</f>
        <v>37</v>
      </c>
      <c r="AR30" s="193"/>
      <c r="AS30" s="35"/>
      <c r="AT30" s="35"/>
      <c r="AU30" s="35"/>
      <c r="AV30" s="164" t="str">
        <f>IF(BW25=MAX(BW22:BW25),AV25,"")</f>
        <v/>
      </c>
      <c r="AW30" s="165" t="str">
        <f>IF(BX25=MAX(BX22:BX25),AV25,"")</f>
        <v/>
      </c>
      <c r="AX30" s="39" t="str">
        <f>IF(BY25=MAX(BY22:BY25),AV25,"")</f>
        <v/>
      </c>
      <c r="AY30" s="40" t="str">
        <f>IF(BZ25=MAX(BZ22:BZ25),AV25,"")</f>
        <v>PUGLISI FERRUCCIO - TT ARSENAL</v>
      </c>
      <c r="BA30" s="35"/>
      <c r="BB30" s="35"/>
      <c r="BD30" s="160"/>
      <c r="BE30" s="160"/>
      <c r="BF30" s="160"/>
      <c r="BG30" s="160"/>
      <c r="BH30" s="160"/>
      <c r="BI30" s="160"/>
      <c r="BJ30" s="160"/>
      <c r="BK30" s="160"/>
      <c r="BL30" s="161"/>
      <c r="BM30" s="161"/>
      <c r="BN30" s="161"/>
      <c r="BO30" s="161"/>
      <c r="BP30" s="161"/>
      <c r="BQ30" s="161"/>
      <c r="BR30" s="130"/>
      <c r="BS30" s="130"/>
      <c r="BT30" s="130"/>
      <c r="BU30" s="130"/>
      <c r="BV30" s="130"/>
      <c r="BW30" s="130"/>
      <c r="BX30" s="130"/>
      <c r="BY30" s="130"/>
      <c r="BZ30" s="130"/>
    </row>
    <row r="31" spans="1:85" s="38" customFormat="1" ht="24" customHeight="1" x14ac:dyDescent="0.2">
      <c r="A31" s="187" t="str">
        <f>IF(BX22=MAX(BX22:BX25),AV22,IF(BX23=MAX(BX22:BX25),AV23,IF(BX24=MAX(BX22:BX25),AV24,IF(BX25=MAX(BX22:BX25),AV25,AV23))))</f>
        <v>DEBBI ELISABETTA - V. CASALGRANDE (RE)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9">
        <f>IF(A31=AV22,BC22,IF(A31=AV23,BC23,IF(A31=AV24,BC24,IF(A31=AV25,BC25,"0"))))</f>
        <v>2</v>
      </c>
      <c r="AA31" s="189"/>
      <c r="AB31" s="189"/>
      <c r="AC31" s="190">
        <f>IF(A31=AV22,BG22,IF(A31=AV23,BG23,IF(A31=AV24,BG24,IF(A31=AV25,BG25,"0"))))</f>
        <v>1</v>
      </c>
      <c r="AD31" s="190"/>
      <c r="AE31" s="190">
        <f>IF(A31=AV22,BK22,IF(A31=AV23,BK23,IF(A31=AV24,BK24,IF(A31=AV25,BK25,"0"))))</f>
        <v>2</v>
      </c>
      <c r="AF31" s="190"/>
      <c r="AG31" s="190">
        <f>IF(A31=AV22,BL22,IF(A31=AV23,BL23,IF(A31=AV24,BL24,IF(A31=AV25,BL25,"0"))))</f>
        <v>5</v>
      </c>
      <c r="AH31" s="190"/>
      <c r="AI31" s="190">
        <f>IF(A31=AV22,BM22,IF(A31=AV23,BM23,IF(A31=AV24,BM24,IF(A31=AV25,BM25,"0"))))</f>
        <v>6</v>
      </c>
      <c r="AJ31" s="190"/>
      <c r="AK31" s="190">
        <f>SUM(AG31-AI31)</f>
        <v>-1</v>
      </c>
      <c r="AL31" s="190"/>
      <c r="AM31" s="190">
        <f>IF(A31=AV22,BO22,IF(A31=AV23,BO23,IF(A31=AV24,BO24,IF(A31=AV25,BO25,"0"))))</f>
        <v>101</v>
      </c>
      <c r="AN31" s="190"/>
      <c r="AO31" s="190">
        <f>IF(A31=AV22,BP22,IF(A31=AV23,BP23,IF(A31=AV24,BP24,IF(A31=AV25,BP25,"0"))))</f>
        <v>103</v>
      </c>
      <c r="AP31" s="190"/>
      <c r="AQ31" s="190">
        <f>SUM(AM31-AO31)</f>
        <v>-2</v>
      </c>
      <c r="AR31" s="193"/>
      <c r="AS31" s="35"/>
      <c r="AT31" s="35"/>
      <c r="AU31" s="35"/>
      <c r="AV31" s="191" t="s">
        <v>37</v>
      </c>
      <c r="AW31" s="192"/>
      <c r="BD31" s="129"/>
      <c r="BE31" s="129"/>
      <c r="BF31" s="129"/>
      <c r="BG31" s="129"/>
      <c r="BH31" s="129"/>
      <c r="BI31" s="129"/>
      <c r="BJ31" s="129"/>
      <c r="BK31" s="129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</row>
    <row r="32" spans="1:85" s="38" customFormat="1" ht="24" customHeight="1" x14ac:dyDescent="0.2">
      <c r="A32" s="187" t="str">
        <f>IF(BY22=MAX(BY22:BY25),AV22,IF(BY23=MAX(BY22:BY25),AV23,IF(BY24=MAX(BY22:BY25),AV24,IF(BY25=MAX(BY22:BY25),AV25,AV24))))</f>
        <v>MINEZZI FABIO - C.D. BPR BANCA (MO)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>
        <f>IF(A32=AV22,BC22,IF(A32=AV23,BC23,IF(A32=AV24,BC24,IF(A32=AV25,BC25,"0"))))</f>
        <v>2</v>
      </c>
      <c r="AA32" s="189"/>
      <c r="AB32" s="189"/>
      <c r="AC32" s="190">
        <f>IF(A32=AV22,BG22,IF(A32=AV23,BG23,IF(A32=AV24,BG24,IF(A32=AV25,BG25,"0"))))</f>
        <v>1</v>
      </c>
      <c r="AD32" s="190"/>
      <c r="AE32" s="190">
        <f>IF(A32=AV22,BK22,IF(A32=AV23,BK23,IF(A32=AV24,BK24,IF(A32=AV25,BK25,"0"))))</f>
        <v>2</v>
      </c>
      <c r="AF32" s="190"/>
      <c r="AG32" s="190">
        <f>IF(A32=AV22,BL22,IF(A32=AV23,BL23,IF(A32=AV24,BL24,IF(A32=AV25,BL25,"0"))))</f>
        <v>3</v>
      </c>
      <c r="AH32" s="190"/>
      <c r="AI32" s="190">
        <f>IF(A32=AV22,BM22,IF(A32=AV23,BM23,IF(A32=AV24,BM24,IF(A32=AV25,BM25,"0"))))</f>
        <v>6</v>
      </c>
      <c r="AJ32" s="190"/>
      <c r="AK32" s="190">
        <f>SUM(AG32-AI32)</f>
        <v>-3</v>
      </c>
      <c r="AL32" s="190"/>
      <c r="AM32" s="190">
        <f>IF(A32=AV22,BO22,IF(A32=AV23,BO23,IF(A32=AV24,BO24,IF(A32=AV25,BO25,"0"))))</f>
        <v>75</v>
      </c>
      <c r="AN32" s="190"/>
      <c r="AO32" s="190">
        <f>IF(A32=AV22,BP22,IF(A32=AV23,BP23,IF(A32=AV24,BP24,IF(A32=AV25,BP25,"0"))))</f>
        <v>88</v>
      </c>
      <c r="AP32" s="190"/>
      <c r="AQ32" s="190">
        <f>SUM(AM32-AO32)</f>
        <v>-13</v>
      </c>
      <c r="AR32" s="193"/>
      <c r="AS32" s="35"/>
      <c r="AT32" s="35"/>
      <c r="AU32" s="35"/>
      <c r="AV32" s="216" t="str">
        <f>A30</f>
        <v>BARRACCA LUCA - TT LUGO/ARSENAL</v>
      </c>
      <c r="AW32" s="217"/>
      <c r="BD32" s="129"/>
      <c r="BE32" s="129"/>
      <c r="BF32" s="129"/>
      <c r="BG32" s="129"/>
      <c r="BH32" s="129"/>
      <c r="BI32" s="129"/>
      <c r="BJ32" s="129"/>
      <c r="BK32" s="129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</row>
    <row r="33" spans="1:85" s="38" customFormat="1" ht="24" customHeight="1" x14ac:dyDescent="0.2">
      <c r="A33" s="210" t="str">
        <f>IF(BZ22=MAX(BZ22:BZ25),AV22,IF(BZ23=MAX(BZ22:BZ25),AV23,IF(BZ24=MAX(BZ22:BZ25),AV24,IF(BZ25=MAX(BZ22:BZ25),AV25,AV25))))</f>
        <v>PUGLISI FERRUCCIO - TT ARSENAL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2">
        <f>IF(A33=AV22,BC22,IF(A33=AV23,BC23,IF(A33=AV24,BC24,IF(A33=AV25,BC25,"0"))))</f>
        <v>2</v>
      </c>
      <c r="AA33" s="212"/>
      <c r="AB33" s="212"/>
      <c r="AC33" s="183">
        <f>IF(A33=AV22,BG22,IF(A33=AV23,BG23,IF(A33=AV24,BG24,IF(A33=AV25,BG25,"0"))))</f>
        <v>1</v>
      </c>
      <c r="AD33" s="183"/>
      <c r="AE33" s="183">
        <f>IF(A33=AV22,BK22,IF(A33=AV23,BK23,IF(A33=AV24,BK24,IF(A33=AV25,BK25,"0"))))</f>
        <v>2</v>
      </c>
      <c r="AF33" s="183"/>
      <c r="AG33" s="183">
        <f>IF(A33=AV22,BL22,IF(A33=AV23,BL23,IF(A33=AV24,BL24,IF(A33=AV25,BL25,"0"))))</f>
        <v>3</v>
      </c>
      <c r="AH33" s="183"/>
      <c r="AI33" s="183">
        <f>IF(A33=AV22,BM22,IF(A33=AV23,BM23,IF(A33=AV24,BM24,IF(A33=AV25,BM25,"0"))))</f>
        <v>7</v>
      </c>
      <c r="AJ33" s="183"/>
      <c r="AK33" s="183">
        <f>SUM(AG33-AI33)</f>
        <v>-4</v>
      </c>
      <c r="AL33" s="183"/>
      <c r="AM33" s="183">
        <f>IF(A33=AV22,BO22,IF(A33=AV23,BO23,IF(A33=AV24,BO24,IF(A33=AV25,BO25,"0"))))</f>
        <v>87</v>
      </c>
      <c r="AN33" s="183"/>
      <c r="AO33" s="183">
        <f>IF(A33=AV22,BP22,IF(A33=AV23,BP23,IF(A33=AV24,BP24,IF(A33=AV25,BP25,"0"))))</f>
        <v>109</v>
      </c>
      <c r="AP33" s="183"/>
      <c r="AQ33" s="183">
        <f>SUM(AM33-AO33)</f>
        <v>-22</v>
      </c>
      <c r="AR33" s="184"/>
      <c r="AS33" s="35"/>
      <c r="AT33" s="35"/>
      <c r="AU33" s="35"/>
      <c r="AV33" s="185" t="str">
        <f>A31</f>
        <v>DEBBI ELISABETTA - V. CASALGRANDE (RE)</v>
      </c>
      <c r="AW33" s="186"/>
      <c r="BD33" s="129"/>
      <c r="BE33" s="129"/>
      <c r="BF33" s="129"/>
      <c r="BG33" s="129"/>
      <c r="BH33" s="129"/>
      <c r="BI33" s="129"/>
      <c r="BJ33" s="129"/>
      <c r="BK33" s="129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</row>
    <row r="35" spans="1:85" s="38" customFormat="1" ht="21.75" customHeight="1" x14ac:dyDescent="0.2">
      <c r="A35" s="218" t="s">
        <v>0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1"/>
      <c r="AT35" s="1"/>
      <c r="AU35" s="1"/>
      <c r="AV35" s="128"/>
      <c r="AW35" s="128"/>
      <c r="BD35" s="129"/>
      <c r="BE35" s="129"/>
      <c r="BF35" s="129"/>
      <c r="BG35" s="129"/>
      <c r="BH35" s="129"/>
      <c r="BI35" s="129"/>
      <c r="BJ35" s="129"/>
      <c r="BK35" s="129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</row>
    <row r="36" spans="1:85" s="38" customFormat="1" ht="21.75" customHeight="1" x14ac:dyDescent="0.2">
      <c r="A36" s="209" t="s">
        <v>1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"/>
      <c r="AT36" s="2"/>
      <c r="AU36" s="2"/>
      <c r="AV36" s="128"/>
      <c r="AW36" s="128"/>
      <c r="BD36" s="129"/>
      <c r="BE36" s="129"/>
      <c r="BF36" s="129"/>
      <c r="BG36" s="129"/>
      <c r="BH36" s="129"/>
      <c r="BI36" s="129"/>
      <c r="BJ36" s="129"/>
      <c r="BK36" s="129"/>
      <c r="BL36" s="130">
        <v>1E-4</v>
      </c>
      <c r="BM36" s="130"/>
      <c r="BN36" s="130">
        <v>0.1</v>
      </c>
      <c r="BO36" s="130">
        <v>9.9999999999999995E-7</v>
      </c>
      <c r="BP36" s="130"/>
      <c r="BQ36" s="130">
        <v>1E-3</v>
      </c>
      <c r="BR36" s="130">
        <v>100000</v>
      </c>
      <c r="BS36" s="130"/>
      <c r="BT36" s="130"/>
      <c r="BU36" s="130"/>
      <c r="BV36" s="130"/>
      <c r="BW36" s="130"/>
      <c r="BX36" s="130"/>
      <c r="BY36" s="130"/>
      <c r="BZ36" s="130"/>
    </row>
    <row r="37" spans="1:85" s="38" customFormat="1" ht="24" customHeight="1" x14ac:dyDescent="0.2">
      <c r="A37" s="214" t="str">
        <f>A20</f>
        <v>Cat.  FITET B M/F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 t="s">
        <v>53</v>
      </c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131"/>
      <c r="AJ37" s="131"/>
      <c r="AK37" s="221"/>
      <c r="AL37" s="221"/>
      <c r="AM37" s="221"/>
      <c r="AN37" s="221"/>
      <c r="AO37" s="221"/>
      <c r="AP37" s="221"/>
      <c r="AQ37" s="221"/>
      <c r="AR37" s="221"/>
      <c r="AS37" s="3"/>
      <c r="AT37" s="3"/>
      <c r="AU37" s="3"/>
      <c r="AV37" s="132"/>
      <c r="AW37" s="227" t="s">
        <v>11</v>
      </c>
      <c r="AX37" s="227"/>
      <c r="AY37" s="227"/>
      <c r="AZ37" s="227"/>
      <c r="BA37" s="227"/>
      <c r="BB37" s="227"/>
      <c r="BC37" s="227"/>
      <c r="BD37" s="233" t="s">
        <v>12</v>
      </c>
      <c r="BE37" s="233"/>
      <c r="BF37" s="233"/>
      <c r="BG37" s="233"/>
      <c r="BH37" s="213" t="s">
        <v>13</v>
      </c>
      <c r="BI37" s="213"/>
      <c r="BJ37" s="213"/>
      <c r="BK37" s="213"/>
      <c r="BL37" s="215" t="s">
        <v>14</v>
      </c>
      <c r="BM37" s="215"/>
      <c r="BN37" s="215"/>
      <c r="BO37" s="215" t="s">
        <v>15</v>
      </c>
      <c r="BP37" s="215"/>
      <c r="BQ37" s="215"/>
      <c r="BR37" s="228" t="s">
        <v>92</v>
      </c>
      <c r="BS37" s="229"/>
      <c r="BT37" s="229"/>
      <c r="BU37" s="229"/>
      <c r="BV37" s="229"/>
      <c r="BW37" s="229"/>
      <c r="BX37" s="229"/>
      <c r="BY37" s="229"/>
      <c r="BZ37" s="230"/>
      <c r="CA37" s="231" t="s">
        <v>16</v>
      </c>
      <c r="CB37" s="232"/>
      <c r="CC37" s="232"/>
      <c r="CD37" s="232"/>
      <c r="CE37" s="232"/>
      <c r="CF37" s="8"/>
      <c r="CG37" s="9"/>
    </row>
    <row r="38" spans="1:85" s="38" customFormat="1" ht="21.75" customHeight="1" x14ac:dyDescent="0.2">
      <c r="A38" s="6" t="s">
        <v>93</v>
      </c>
      <c r="B38" s="6" t="s">
        <v>3</v>
      </c>
      <c r="C38" s="222" t="s">
        <v>4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3" t="s">
        <v>5</v>
      </c>
      <c r="AH38" s="223"/>
      <c r="AI38" s="223" t="s">
        <v>6</v>
      </c>
      <c r="AJ38" s="223"/>
      <c r="AK38" s="223" t="s">
        <v>7</v>
      </c>
      <c r="AL38" s="223"/>
      <c r="AM38" s="223" t="s">
        <v>8</v>
      </c>
      <c r="AN38" s="223"/>
      <c r="AO38" s="223" t="s">
        <v>9</v>
      </c>
      <c r="AP38" s="223"/>
      <c r="AQ38" s="224" t="s">
        <v>10</v>
      </c>
      <c r="AR38" s="224"/>
      <c r="AS38" s="7"/>
      <c r="AT38" s="7"/>
      <c r="AU38" s="7"/>
      <c r="AV38" s="132"/>
      <c r="AW38" s="134" t="s">
        <v>19</v>
      </c>
      <c r="AX38" s="135" t="s">
        <v>20</v>
      </c>
      <c r="AY38" s="135" t="s">
        <v>21</v>
      </c>
      <c r="AZ38" s="135" t="s">
        <v>94</v>
      </c>
      <c r="BA38" s="135" t="s">
        <v>95</v>
      </c>
      <c r="BB38" s="135" t="s">
        <v>96</v>
      </c>
      <c r="BC38" s="136" t="s">
        <v>22</v>
      </c>
      <c r="BD38" s="133" t="s">
        <v>97</v>
      </c>
      <c r="BE38" s="133" t="s">
        <v>98</v>
      </c>
      <c r="BF38" s="133" t="s">
        <v>99</v>
      </c>
      <c r="BG38" s="133" t="s">
        <v>100</v>
      </c>
      <c r="BH38" s="133" t="s">
        <v>97</v>
      </c>
      <c r="BI38" s="133" t="s">
        <v>98</v>
      </c>
      <c r="BJ38" s="133" t="s">
        <v>99</v>
      </c>
      <c r="BK38" s="137" t="s">
        <v>101</v>
      </c>
      <c r="BL38" s="138" t="s">
        <v>102</v>
      </c>
      <c r="BM38" s="138" t="s">
        <v>103</v>
      </c>
      <c r="BN38" s="138" t="s">
        <v>104</v>
      </c>
      <c r="BO38" s="139" t="s">
        <v>25</v>
      </c>
      <c r="BP38" s="139" t="s">
        <v>26</v>
      </c>
      <c r="BQ38" s="139" t="s">
        <v>27</v>
      </c>
      <c r="BR38" s="139" t="s">
        <v>28</v>
      </c>
      <c r="BS38" s="139" t="s">
        <v>24</v>
      </c>
      <c r="BT38" s="139" t="s">
        <v>27</v>
      </c>
      <c r="BU38" s="139" t="s">
        <v>23</v>
      </c>
      <c r="BV38" s="139" t="s">
        <v>25</v>
      </c>
      <c r="BW38" s="140" t="s">
        <v>105</v>
      </c>
      <c r="BX38" s="141" t="s">
        <v>106</v>
      </c>
      <c r="BY38" s="141" t="s">
        <v>107</v>
      </c>
      <c r="BZ38" s="141" t="s">
        <v>108</v>
      </c>
      <c r="CA38" s="17" t="s">
        <v>29</v>
      </c>
      <c r="CB38" s="17" t="s">
        <v>30</v>
      </c>
      <c r="CC38" s="17" t="s">
        <v>31</v>
      </c>
      <c r="CD38" s="17" t="s">
        <v>32</v>
      </c>
      <c r="CE38" s="17" t="s">
        <v>33</v>
      </c>
      <c r="CF38" s="17" t="s">
        <v>34</v>
      </c>
      <c r="CG38" s="17" t="s">
        <v>35</v>
      </c>
    </row>
    <row r="39" spans="1:85" s="38" customFormat="1" ht="30" customHeight="1" x14ac:dyDescent="0.2">
      <c r="A39" s="18">
        <v>5</v>
      </c>
      <c r="B39" s="142">
        <v>14</v>
      </c>
      <c r="C39" s="143" t="s">
        <v>17</v>
      </c>
      <c r="D39" s="197" t="str">
        <f>REPT('lista di qualificazione'!B6,1)</f>
        <v>GHERARDINI LUCA - DYNAMIS MANZOLINO (MO)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8"/>
      <c r="R39" s="144" t="s">
        <v>18</v>
      </c>
      <c r="S39" s="205" t="str">
        <f>REPT(D41,1)</f>
        <v>RIPANU RAIMOND - TT BISMANTOVA (RE)</v>
      </c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7"/>
      <c r="AG39" s="10">
        <v>9</v>
      </c>
      <c r="AH39" s="11">
        <v>11</v>
      </c>
      <c r="AI39" s="12">
        <v>11</v>
      </c>
      <c r="AJ39" s="13">
        <v>8</v>
      </c>
      <c r="AK39" s="10">
        <v>7</v>
      </c>
      <c r="AL39" s="11">
        <v>11</v>
      </c>
      <c r="AM39" s="12">
        <v>11</v>
      </c>
      <c r="AN39" s="13">
        <v>8</v>
      </c>
      <c r="AO39" s="10">
        <v>11</v>
      </c>
      <c r="AP39" s="14">
        <v>6</v>
      </c>
      <c r="AQ39" s="15">
        <f t="shared" ref="AQ39:AQ44" si="18">IF(AG39="","",IF(AG39&lt;&gt;"",CF39))</f>
        <v>3</v>
      </c>
      <c r="AR39" s="15">
        <f t="shared" ref="AR39:AR44" si="19">IF(AG39="","",IF(AG39&lt;&gt;"",CG39))</f>
        <v>2</v>
      </c>
      <c r="AS39" s="16"/>
      <c r="AT39" s="16"/>
      <c r="AU39" s="16"/>
      <c r="AV39" s="145" t="str">
        <f>REPT(D39,1)</f>
        <v>GHERARDINI LUCA - DYNAMIS MANZOLINO (MO)</v>
      </c>
      <c r="AW39" s="146" t="str">
        <f>IF(AQ39="","0",IF(AQ39&gt;AR39,"2",IF(AQ39&lt;AR39,"0","")))</f>
        <v>2</v>
      </c>
      <c r="AX39" s="24"/>
      <c r="AY39" s="25"/>
      <c r="AZ39" s="6" t="str">
        <f>IF(AR42="","0",IF(AQ42&gt;AR42,"0",IF(AQ42&lt;AR42,"2","")))</f>
        <v>2</v>
      </c>
      <c r="BA39" s="6" t="str">
        <f>IF(AR43="","0",IF(AQ43&gt;AR43,"0",IF(AQ43&lt;AR43,"2","")))</f>
        <v>2</v>
      </c>
      <c r="BB39" s="25"/>
      <c r="BC39" s="147">
        <f>SUM(AW39+AZ39+BA39)</f>
        <v>6</v>
      </c>
      <c r="BD39" s="148" t="str">
        <f>IF(AW39="2","1","0")</f>
        <v>1</v>
      </c>
      <c r="BE39" s="148" t="str">
        <f>IF(AZ39="2","1","0")</f>
        <v>1</v>
      </c>
      <c r="BF39" s="148" t="str">
        <f>IF(BA39="2","1","0")</f>
        <v>1</v>
      </c>
      <c r="BG39" s="149">
        <f>SUM(BD39+BE39+BF39)</f>
        <v>3</v>
      </c>
      <c r="BH39" s="148" t="str">
        <f>IF(AW39&gt;AW41,"0",IF(AW39&lt;AW41,"1","0"))</f>
        <v>0</v>
      </c>
      <c r="BI39" s="148" t="str">
        <f>IF(AZ39&gt;AZ42,"0",IF(AZ39&lt;AZ42,"1","0"))</f>
        <v>0</v>
      </c>
      <c r="BJ39" s="148" t="str">
        <f>IF(BA39&gt;BA40,"0",IF(BA39&lt;BA40,"1","0"))</f>
        <v>0</v>
      </c>
      <c r="BK39" s="149">
        <f>SUM(BH39+BI39+BJ39)</f>
        <v>0</v>
      </c>
      <c r="BL39" s="150">
        <f>SUM(CF39+CG42+CG43)</f>
        <v>9</v>
      </c>
      <c r="BM39" s="150">
        <f>SUM(CG39+CF42+CF43)</f>
        <v>3</v>
      </c>
      <c r="BN39" s="150">
        <f>SUM(BL39-BM39)</f>
        <v>6</v>
      </c>
      <c r="BO39" s="150">
        <f>SUM(AG39+AI39+AK39+AM39+AO39+AH42+AJ42+AL42+AN42+AP42+AH43+AJ43+AL43+AN43+AP43)</f>
        <v>129</v>
      </c>
      <c r="BP39" s="150">
        <f>SUM(AH39+AJ39+AL39+AN39+AP39+AG42+AI42+AK42+AM42+AO42+AG43+AI43+AK43+AM43+AO43)</f>
        <v>98</v>
      </c>
      <c r="BQ39" s="150">
        <f>SUM(BO39-BP39)</f>
        <v>31</v>
      </c>
      <c r="BR39" s="150">
        <f>BC39*BR36</f>
        <v>600000</v>
      </c>
      <c r="BS39" s="150">
        <f>BN39*BN36</f>
        <v>0.60000000000000009</v>
      </c>
      <c r="BT39" s="150">
        <f>SUM(BQ39*BQ36)</f>
        <v>3.1E-2</v>
      </c>
      <c r="BU39" s="150">
        <f>SUM(BL39*BL36)</f>
        <v>9.0000000000000008E-4</v>
      </c>
      <c r="BV39" s="150">
        <f>SUM(BO39*BO36)</f>
        <v>1.2899999999999999E-4</v>
      </c>
      <c r="BW39" s="151">
        <f>SUM(BR39+BS39+BT39+BU39+BV39)</f>
        <v>600000.63202899997</v>
      </c>
      <c r="BX39" s="150" t="str">
        <f>IF(BW39&lt;MAX(BW39:BW42),BW39,"")</f>
        <v/>
      </c>
      <c r="BY39" s="150" t="str">
        <f>IF(BX39&lt;MAX(BX39:BX42),BX39,"")</f>
        <v/>
      </c>
      <c r="BZ39" s="150" t="str">
        <f>IF(BY39&lt;MAX(BY39:BY42),BY39,"")</f>
        <v/>
      </c>
      <c r="CA39" s="26" t="str">
        <f t="shared" ref="CA39:CA44" si="20">IF(AND(AG39&lt;&gt;"",AH39&lt;&gt;""),IF(AG39&gt;AH39,"c","f"),0)</f>
        <v>f</v>
      </c>
      <c r="CB39" s="26" t="str">
        <f t="shared" ref="CB39:CB44" si="21">IF(AND(AI39&lt;&gt;"",AJ39&lt;&gt;""),IF(AI39&gt;AJ39,"c","f"),0)</f>
        <v>c</v>
      </c>
      <c r="CC39" s="26" t="str">
        <f t="shared" ref="CC39:CC44" si="22">IF(AND(AK39&lt;&gt;"",AL39&lt;&gt;""),IF(AK39&gt;AL39,"c","f"),0)</f>
        <v>f</v>
      </c>
      <c r="CD39" s="26" t="str">
        <f t="shared" ref="CD39:CD44" si="23">IF(AND(AM39&lt;&gt;"",AN39&lt;&gt;""),IF(AM39&gt;AN39,"c","f"),0)</f>
        <v>c</v>
      </c>
      <c r="CE39" s="26" t="str">
        <f t="shared" ref="CE39:CE44" si="24">IF(AND(AO39&lt;&gt;"",AP39&lt;&gt;""),IF(AO39&gt;AP39,"c","f"),0)</f>
        <v>c</v>
      </c>
      <c r="CF39" s="26">
        <f t="shared" ref="CF39:CF44" si="25">COUNTIF(CA39:CE39,"c")</f>
        <v>3</v>
      </c>
      <c r="CG39" s="26">
        <f t="shared" ref="CG39:CG44" si="26">COUNTIF(CA39:CE39,"f")</f>
        <v>2</v>
      </c>
    </row>
    <row r="40" spans="1:85" s="38" customFormat="1" ht="30" customHeight="1" x14ac:dyDescent="0.2">
      <c r="A40" s="152">
        <v>5</v>
      </c>
      <c r="B40" s="19"/>
      <c r="C40" s="153" t="s">
        <v>38</v>
      </c>
      <c r="D40" s="197" t="str">
        <f>REPT('lista di qualificazione'!B15,1)</f>
        <v>LAFFI MATTEO - C.D. BPR BANCA (MO)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8"/>
      <c r="R40" s="154" t="s">
        <v>18</v>
      </c>
      <c r="S40" s="194" t="str">
        <f>REPT(D42,1)</f>
        <v>CASONI DARIO - TT S. POLO (PR)</v>
      </c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6"/>
      <c r="AG40" s="20">
        <v>10</v>
      </c>
      <c r="AH40" s="21">
        <v>12</v>
      </c>
      <c r="AI40" s="22">
        <v>7</v>
      </c>
      <c r="AJ40" s="23">
        <v>11</v>
      </c>
      <c r="AK40" s="20">
        <v>9</v>
      </c>
      <c r="AL40" s="21">
        <v>11</v>
      </c>
      <c r="AM40" s="22"/>
      <c r="AN40" s="23"/>
      <c r="AO40" s="20"/>
      <c r="AP40" s="23"/>
      <c r="AQ40" s="15">
        <f t="shared" si="18"/>
        <v>0</v>
      </c>
      <c r="AR40" s="15">
        <f t="shared" si="19"/>
        <v>3</v>
      </c>
      <c r="AS40" s="16"/>
      <c r="AT40" s="16"/>
      <c r="AU40" s="16"/>
      <c r="AV40" s="145" t="str">
        <f>REPT(D40,1)</f>
        <v>LAFFI MATTEO - C.D. BPR BANCA (MO)</v>
      </c>
      <c r="AW40" s="146"/>
      <c r="AX40" s="6" t="str">
        <f>IF(AQ40="","0",IF(AQ40&gt;AR40,"2",IF(AQ40&lt;AR40,"0","")))</f>
        <v>0</v>
      </c>
      <c r="AY40" s="6" t="str">
        <f>IF(AR41="","0",IF(AQ41&gt;AR41,"0",IF(AQ41&lt;AR41,"2","")))</f>
        <v>0</v>
      </c>
      <c r="AZ40" s="24"/>
      <c r="BA40" s="6" t="str">
        <f>IF(AQ43="","0",IF(AR43&gt;AQ43,"0",IF(AR43&lt;AQ43,"2","")))</f>
        <v>0</v>
      </c>
      <c r="BB40" s="25"/>
      <c r="BC40" s="147">
        <f>SUM(AX40+AY40+BA40)</f>
        <v>0</v>
      </c>
      <c r="BD40" s="148" t="str">
        <f>IF(AX40="2","1","0")</f>
        <v>0</v>
      </c>
      <c r="BE40" s="148" t="str">
        <f>IF(AY40="2","1","0")</f>
        <v>0</v>
      </c>
      <c r="BF40" s="148" t="str">
        <f>IF(BA40="2","1","0")</f>
        <v>0</v>
      </c>
      <c r="BG40" s="149">
        <f>SUM(BD40+BE40+BF40)</f>
        <v>0</v>
      </c>
      <c r="BH40" s="148" t="str">
        <f>IF(AX40&gt;AX42,"0",IF(AX40&lt;AX42,"1","0"))</f>
        <v>1</v>
      </c>
      <c r="BI40" s="148" t="str">
        <f>IF(AY40&gt;AY41,"0",IF(AY40&lt;AY41,"1","0"))</f>
        <v>1</v>
      </c>
      <c r="BJ40" s="148" t="str">
        <f>IF(BA40&gt;BA39,"0",IF(BA40&lt;BA39,"1","0"))</f>
        <v>1</v>
      </c>
      <c r="BK40" s="149">
        <f>SUM(BH40+BI40+BJ40)</f>
        <v>3</v>
      </c>
      <c r="BL40" s="150">
        <f>SUM(CF40+CG41+CF43)</f>
        <v>2</v>
      </c>
      <c r="BM40" s="150">
        <f>SUM(CG40+CF41+CG43)</f>
        <v>9</v>
      </c>
      <c r="BN40" s="150">
        <f>SUM(BL40-BM40)</f>
        <v>-7</v>
      </c>
      <c r="BO40" s="150">
        <f>SUM(AG40+AI40+AK40+AM40+AO40+AH41+AJ41+AL41+AN41+AP41+AG43+AI43+AK43+AM43+AO43)</f>
        <v>82</v>
      </c>
      <c r="BP40" s="150">
        <f>SUM(AH40+AJ40+AL40+AN40+AP40+AG41+AI41+AK41+AM41+AO41+AH43+AJ43+AL43+AN43+AP43)</f>
        <v>118</v>
      </c>
      <c r="BQ40" s="150">
        <f>SUM(BO40-BP40)</f>
        <v>-36</v>
      </c>
      <c r="BR40" s="150">
        <f>BC40*BR36</f>
        <v>0</v>
      </c>
      <c r="BS40" s="150">
        <f>BN40*BN36</f>
        <v>-0.70000000000000007</v>
      </c>
      <c r="BT40" s="150">
        <f>SUM(BQ40*BQ36)</f>
        <v>-3.6000000000000004E-2</v>
      </c>
      <c r="BU40" s="150">
        <f>SUM(BL40*BL36)</f>
        <v>2.0000000000000001E-4</v>
      </c>
      <c r="BV40" s="150">
        <f>SUM(BO40*BO36)</f>
        <v>8.2000000000000001E-5</v>
      </c>
      <c r="BW40" s="151">
        <f>SUM(BR40+BS40+BT40+BU40+BV40)</f>
        <v>-0.73571800000000009</v>
      </c>
      <c r="BX40" s="150">
        <f>IF(BW40&lt;MAX(BW39:BW42),BW40,"")</f>
        <v>-0.73571800000000009</v>
      </c>
      <c r="BY40" s="150">
        <f>IF(BX40&lt;MAX(BX39:BX42),BX40,"")</f>
        <v>-0.73571800000000009</v>
      </c>
      <c r="BZ40" s="150">
        <f>IF(BY40&lt;MAX(BY39:BY42),BY40,"")</f>
        <v>-0.73571800000000009</v>
      </c>
      <c r="CA40" s="26" t="str">
        <f t="shared" si="20"/>
        <v>f</v>
      </c>
      <c r="CB40" s="26" t="str">
        <f t="shared" si="21"/>
        <v>f</v>
      </c>
      <c r="CC40" s="26" t="str">
        <f t="shared" si="22"/>
        <v>f</v>
      </c>
      <c r="CD40" s="26">
        <f t="shared" si="23"/>
        <v>0</v>
      </c>
      <c r="CE40" s="26">
        <f t="shared" si="24"/>
        <v>0</v>
      </c>
      <c r="CF40" s="26">
        <f t="shared" si="25"/>
        <v>0</v>
      </c>
      <c r="CG40" s="26">
        <f t="shared" si="26"/>
        <v>3</v>
      </c>
    </row>
    <row r="41" spans="1:85" s="38" customFormat="1" ht="30" customHeight="1" x14ac:dyDescent="0.2">
      <c r="A41" s="152">
        <v>5</v>
      </c>
      <c r="B41" s="19"/>
      <c r="C41" s="153" t="s">
        <v>36</v>
      </c>
      <c r="D41" s="197" t="str">
        <f>REPT('lista di qualificazione'!B22,1)</f>
        <v>RIPANU RAIMOND - TT BISMANTOVA (RE)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  <c r="R41" s="154" t="s">
        <v>18</v>
      </c>
      <c r="S41" s="194" t="str">
        <f>REPT(D40,1)</f>
        <v>LAFFI MATTEO - C.D. BPR BANCA (MO)</v>
      </c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6"/>
      <c r="AG41" s="20">
        <v>11</v>
      </c>
      <c r="AH41" s="21">
        <v>9</v>
      </c>
      <c r="AI41" s="22">
        <v>11</v>
      </c>
      <c r="AJ41" s="23">
        <v>7</v>
      </c>
      <c r="AK41" s="20">
        <v>7</v>
      </c>
      <c r="AL41" s="21">
        <v>11</v>
      </c>
      <c r="AM41" s="22">
        <v>11</v>
      </c>
      <c r="AN41" s="23">
        <v>13</v>
      </c>
      <c r="AO41" s="20">
        <v>11</v>
      </c>
      <c r="AP41" s="23">
        <v>4</v>
      </c>
      <c r="AQ41" s="15">
        <f t="shared" si="18"/>
        <v>3</v>
      </c>
      <c r="AR41" s="15">
        <f t="shared" si="19"/>
        <v>2</v>
      </c>
      <c r="AS41" s="16"/>
      <c r="AT41" s="16"/>
      <c r="AU41" s="16"/>
      <c r="AV41" s="145" t="str">
        <f>REPT(D41,1)</f>
        <v>RIPANU RAIMOND - TT BISMANTOVA (RE)</v>
      </c>
      <c r="AW41" s="146" t="str">
        <f>IF(AR39="","0",IF(AQ39&gt;AR39,"0",IF(AR39&gt;AQ39,"2","")))</f>
        <v>0</v>
      </c>
      <c r="AX41" s="25"/>
      <c r="AY41" s="6" t="str">
        <f>IF(AQ41="","0",IF(AQ41&gt;AR41,"2",IF(AQ41&lt;AR41,"0","")))</f>
        <v>2</v>
      </c>
      <c r="AZ41" s="25"/>
      <c r="BA41" s="25"/>
      <c r="BB41" s="6" t="str">
        <f>IF(AQ44="","0",IF(AR44&gt;AQ44,"0",IF(AR44&lt;AQ44,"2","")))</f>
        <v>2</v>
      </c>
      <c r="BC41" s="147">
        <f>SUM(AW41+AY41+BB41)</f>
        <v>4</v>
      </c>
      <c r="BD41" s="148" t="str">
        <f>IF(AW41="2","1","0")</f>
        <v>0</v>
      </c>
      <c r="BE41" s="148" t="str">
        <f>IF(AY41="2","1","0")</f>
        <v>1</v>
      </c>
      <c r="BF41" s="148" t="str">
        <f>IF(BB41="2","1","0")</f>
        <v>1</v>
      </c>
      <c r="BG41" s="149">
        <f>SUM(BD41+BE41+BF41)</f>
        <v>2</v>
      </c>
      <c r="BH41" s="148" t="str">
        <f>IF(AW41&gt;AW39,"0",IF(AW41&lt;AW39,"1","0"))</f>
        <v>1</v>
      </c>
      <c r="BI41" s="148" t="str">
        <f>IF(AY41&gt;AY40,"0",IF(AY41&lt;AY40,"1","0"))</f>
        <v>0</v>
      </c>
      <c r="BJ41" s="148" t="str">
        <f>IF(BB41&gt;BB42,"0",IF(BB41&lt;BB42,"1","0"))</f>
        <v>0</v>
      </c>
      <c r="BK41" s="149">
        <f>SUM(BH41+BI41+BJ41)</f>
        <v>1</v>
      </c>
      <c r="BL41" s="150">
        <f>SUM(CG39+CF41+CF44)</f>
        <v>8</v>
      </c>
      <c r="BM41" s="150">
        <f>SUM(CF39+CG41+CG44)</f>
        <v>5</v>
      </c>
      <c r="BN41" s="150">
        <f>SUM(BL41-BM41)</f>
        <v>3</v>
      </c>
      <c r="BO41" s="150">
        <f>SUM(AH39+AJ39+AL39+AN39+AP39+AG41+AI41+AK41+AM41+AO41+AG44+AI44+AK44+AM44+AO44)</f>
        <v>128</v>
      </c>
      <c r="BP41" s="150">
        <f>SUM(AG39+AI39+AK39+AM39+AO39+AH41+AJ41+AL41+AN41+AP41+AH44+AJ44+AL44+AN44+AP44)</f>
        <v>115</v>
      </c>
      <c r="BQ41" s="150">
        <f>SUM(BO41-BP41)</f>
        <v>13</v>
      </c>
      <c r="BR41" s="150">
        <f>BC41*BR36</f>
        <v>400000</v>
      </c>
      <c r="BS41" s="150">
        <f>BN41*BN36</f>
        <v>0.30000000000000004</v>
      </c>
      <c r="BT41" s="150">
        <f>SUM(BQ41*BQ36)</f>
        <v>1.3000000000000001E-2</v>
      </c>
      <c r="BU41" s="150">
        <f>SUM(BL41*BL36)</f>
        <v>8.0000000000000004E-4</v>
      </c>
      <c r="BV41" s="150">
        <f>SUM(BO41*BO36)</f>
        <v>1.2799999999999999E-4</v>
      </c>
      <c r="BW41" s="151">
        <f>SUM(BR41+BS41+BT41+BU41+BV41)</f>
        <v>400000.31392799993</v>
      </c>
      <c r="BX41" s="150">
        <f>IF(BW41&lt;MAX(BW39:BW42),BW41,"")</f>
        <v>400000.31392799993</v>
      </c>
      <c r="BY41" s="150" t="str">
        <f>IF(BX41&lt;MAX(BX39:BX42),BX41,"")</f>
        <v/>
      </c>
      <c r="BZ41" s="150" t="str">
        <f>IF(BY41&lt;MAX(BY39:BY42),BY41,"")</f>
        <v/>
      </c>
      <c r="CA41" s="26" t="str">
        <f t="shared" si="20"/>
        <v>c</v>
      </c>
      <c r="CB41" s="26" t="str">
        <f t="shared" si="21"/>
        <v>c</v>
      </c>
      <c r="CC41" s="26" t="str">
        <f t="shared" si="22"/>
        <v>f</v>
      </c>
      <c r="CD41" s="26" t="str">
        <f t="shared" si="23"/>
        <v>f</v>
      </c>
      <c r="CE41" s="26" t="str">
        <f t="shared" si="24"/>
        <v>c</v>
      </c>
      <c r="CF41" s="26">
        <f t="shared" si="25"/>
        <v>3</v>
      </c>
      <c r="CG41" s="26">
        <f t="shared" si="26"/>
        <v>2</v>
      </c>
    </row>
    <row r="42" spans="1:85" s="38" customFormat="1" ht="30" customHeight="1" thickBot="1" x14ac:dyDescent="0.25">
      <c r="A42" s="152">
        <v>5</v>
      </c>
      <c r="B42" s="19"/>
      <c r="C42" s="153" t="s">
        <v>109</v>
      </c>
      <c r="D42" s="197" t="str">
        <f>REPT('lista di qualificazione'!B29,1)</f>
        <v>CASONI DARIO - TT S. POLO (PR)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8"/>
      <c r="R42" s="154" t="s">
        <v>18</v>
      </c>
      <c r="S42" s="194" t="str">
        <f>REPT(D39,1)</f>
        <v>GHERARDINI LUCA - DYNAMIS MANZOLINO (MO)</v>
      </c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6"/>
      <c r="AG42" s="20">
        <v>8</v>
      </c>
      <c r="AH42" s="21">
        <v>11</v>
      </c>
      <c r="AI42" s="22">
        <v>9</v>
      </c>
      <c r="AJ42" s="23">
        <v>11</v>
      </c>
      <c r="AK42" s="20">
        <v>16</v>
      </c>
      <c r="AL42" s="21">
        <v>14</v>
      </c>
      <c r="AM42" s="22">
        <v>9</v>
      </c>
      <c r="AN42" s="23">
        <v>11</v>
      </c>
      <c r="AO42" s="20"/>
      <c r="AP42" s="23"/>
      <c r="AQ42" s="15">
        <f t="shared" si="18"/>
        <v>1</v>
      </c>
      <c r="AR42" s="15">
        <f t="shared" si="19"/>
        <v>3</v>
      </c>
      <c r="AS42" s="16"/>
      <c r="AT42" s="16"/>
      <c r="AU42" s="16"/>
      <c r="AV42" s="145" t="str">
        <f>REPT(D42,1)</f>
        <v>CASONI DARIO - TT S. POLO (PR)</v>
      </c>
      <c r="AW42" s="155"/>
      <c r="AX42" s="6" t="str">
        <f>IF(AR40="","0",IF(AQ40&gt;AR40,"0",IF(AQ40&lt;AR40,"2","")))</f>
        <v>2</v>
      </c>
      <c r="AY42" s="25"/>
      <c r="AZ42" s="6" t="str">
        <f>IF(AQ42="","0",IF(AR42&gt;AQ42,"0",IF(AR42&lt;AQ42,"2","")))</f>
        <v>0</v>
      </c>
      <c r="BA42" s="25"/>
      <c r="BB42" s="6" t="str">
        <f>IF(AQ44="","0",IF(AR44&gt;AQ44,"2",IF(AR44&lt;AQ44,"0","")))</f>
        <v>0</v>
      </c>
      <c r="BC42" s="147">
        <f>SUM(AX42+AZ42+BB42)</f>
        <v>2</v>
      </c>
      <c r="BD42" s="148" t="str">
        <f>IF(AX42="2","1","0")</f>
        <v>1</v>
      </c>
      <c r="BE42" s="148" t="str">
        <f>IF(AZ42="2","1","0")</f>
        <v>0</v>
      </c>
      <c r="BF42" s="148" t="str">
        <f>IF(BB42="2","1","0")</f>
        <v>0</v>
      </c>
      <c r="BG42" s="149">
        <f>SUM(BD42+BE42+BF42)</f>
        <v>1</v>
      </c>
      <c r="BH42" s="148" t="str">
        <f>IF(AX42&gt;AX40,"0",IF(AX42&lt;AX40,"1","0"))</f>
        <v>0</v>
      </c>
      <c r="BI42" s="148" t="str">
        <f>IF(AZ42&gt;AZ39,"0",IF(AZ42&lt;AZ39,"1","0"))</f>
        <v>1</v>
      </c>
      <c r="BJ42" s="148" t="str">
        <f>IF(BB42&gt;BB41,"0",IF(BB42&lt;BB41,"1","0"))</f>
        <v>1</v>
      </c>
      <c r="BK42" s="149">
        <f>SUM(BH42+BI42+BJ42)</f>
        <v>2</v>
      </c>
      <c r="BL42" s="150">
        <f>SUM(CG40+CF42+CG44)</f>
        <v>4</v>
      </c>
      <c r="BM42" s="150">
        <f>SUM(CF40+CG42+CF44)</f>
        <v>6</v>
      </c>
      <c r="BN42" s="150">
        <f>SUM(BL42-BM42)</f>
        <v>-2</v>
      </c>
      <c r="BO42" s="150">
        <f>SUM(AH40+AJ40+AL40+AN40+AP40+AG42+AI42+AK42+AM42+AO42+AH44+AJ44+AL44+AN44+AP44)</f>
        <v>98</v>
      </c>
      <c r="BP42" s="150">
        <f>SUM(AG40+AI40+AK40+AM40+AO40+AH42+AJ42+AL42+AN42+AP42+AG44+AI44+AK44+AM44+AO44)</f>
        <v>106</v>
      </c>
      <c r="BQ42" s="150">
        <f>SUM(BO42-BP42)</f>
        <v>-8</v>
      </c>
      <c r="BR42" s="150">
        <f>BC42*BR36</f>
        <v>200000</v>
      </c>
      <c r="BS42" s="150">
        <f>BN42*BN36</f>
        <v>-0.2</v>
      </c>
      <c r="BT42" s="150">
        <f>SUM(BQ42*BQ36)</f>
        <v>-8.0000000000000002E-3</v>
      </c>
      <c r="BU42" s="150">
        <f>SUM(BL42*BL36)</f>
        <v>4.0000000000000002E-4</v>
      </c>
      <c r="BV42" s="150">
        <f>SUM(BO42*BO36)</f>
        <v>9.7999999999999997E-5</v>
      </c>
      <c r="BW42" s="151">
        <f>SUM(BR42+BS42+BT42+BU42+BV42)</f>
        <v>199999.79249799997</v>
      </c>
      <c r="BX42" s="150">
        <f>IF(BW42&lt;MAX(BW39:BW42),BW42,"")</f>
        <v>199999.79249799997</v>
      </c>
      <c r="BY42" s="150">
        <f>IF(BX42&lt;MAX(BX39:BX42),BX42,"")</f>
        <v>199999.79249799997</v>
      </c>
      <c r="BZ42" s="150" t="str">
        <f>IF(BY42&lt;MAX(BY39:BY42),BY42,"")</f>
        <v/>
      </c>
      <c r="CA42" s="26" t="str">
        <f t="shared" si="20"/>
        <v>f</v>
      </c>
      <c r="CB42" s="26" t="str">
        <f t="shared" si="21"/>
        <v>f</v>
      </c>
      <c r="CC42" s="26" t="str">
        <f t="shared" si="22"/>
        <v>c</v>
      </c>
      <c r="CD42" s="26" t="str">
        <f t="shared" si="23"/>
        <v>f</v>
      </c>
      <c r="CE42" s="26">
        <f t="shared" si="24"/>
        <v>0</v>
      </c>
      <c r="CF42" s="26">
        <f t="shared" si="25"/>
        <v>1</v>
      </c>
      <c r="CG42" s="26">
        <f t="shared" si="26"/>
        <v>3</v>
      </c>
    </row>
    <row r="43" spans="1:85" s="38" customFormat="1" ht="30" customHeight="1" x14ac:dyDescent="0.2">
      <c r="A43" s="152">
        <v>5</v>
      </c>
      <c r="B43" s="19"/>
      <c r="C43" s="153" t="s">
        <v>110</v>
      </c>
      <c r="D43" s="195" t="str">
        <f>REPT(D40,1)</f>
        <v>LAFFI MATTEO - C.D. BPR BANCA (MO)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6"/>
      <c r="R43" s="154" t="s">
        <v>18</v>
      </c>
      <c r="S43" s="194" t="str">
        <f>REPT(D39,1)</f>
        <v>GHERARDINI LUCA - DYNAMIS MANZOLINO (MO)</v>
      </c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6"/>
      <c r="AG43" s="20">
        <v>2</v>
      </c>
      <c r="AH43" s="21">
        <v>11</v>
      </c>
      <c r="AI43" s="22">
        <v>3</v>
      </c>
      <c r="AJ43" s="23">
        <v>11</v>
      </c>
      <c r="AK43" s="20">
        <v>7</v>
      </c>
      <c r="AL43" s="21">
        <v>11</v>
      </c>
      <c r="AM43" s="22"/>
      <c r="AN43" s="23"/>
      <c r="AO43" s="20"/>
      <c r="AP43" s="23"/>
      <c r="AQ43" s="15">
        <f t="shared" si="18"/>
        <v>0</v>
      </c>
      <c r="AR43" s="15">
        <f t="shared" si="19"/>
        <v>3</v>
      </c>
      <c r="AS43" s="16"/>
      <c r="AT43" s="16"/>
      <c r="AU43" s="16"/>
      <c r="AV43" s="156" t="s">
        <v>49</v>
      </c>
      <c r="AW43" s="157" t="s">
        <v>50</v>
      </c>
      <c r="AX43" s="158" t="s">
        <v>111</v>
      </c>
      <c r="AY43" s="159" t="s">
        <v>112</v>
      </c>
      <c r="BA43" s="34"/>
      <c r="BB43" s="34"/>
      <c r="BD43" s="160"/>
      <c r="BE43" s="160"/>
      <c r="BF43" s="160"/>
      <c r="BG43" s="160"/>
      <c r="BH43" s="160"/>
      <c r="BI43" s="160"/>
      <c r="BJ43" s="160"/>
      <c r="BK43" s="160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30"/>
      <c r="BY43" s="130"/>
      <c r="BZ43" s="130"/>
      <c r="CA43" s="26" t="str">
        <f t="shared" si="20"/>
        <v>f</v>
      </c>
      <c r="CB43" s="26" t="str">
        <f t="shared" si="21"/>
        <v>f</v>
      </c>
      <c r="CC43" s="26" t="str">
        <f t="shared" si="22"/>
        <v>f</v>
      </c>
      <c r="CD43" s="26">
        <f t="shared" si="23"/>
        <v>0</v>
      </c>
      <c r="CE43" s="26">
        <f t="shared" si="24"/>
        <v>0</v>
      </c>
      <c r="CF43" s="26">
        <f t="shared" si="25"/>
        <v>0</v>
      </c>
      <c r="CG43" s="26">
        <f t="shared" si="26"/>
        <v>3</v>
      </c>
    </row>
    <row r="44" spans="1:85" s="38" customFormat="1" ht="30" customHeight="1" x14ac:dyDescent="0.2">
      <c r="A44" s="27">
        <v>5</v>
      </c>
      <c r="B44" s="28"/>
      <c r="C44" s="162" t="s">
        <v>113</v>
      </c>
      <c r="D44" s="202" t="str">
        <f>REPT(D41,1)</f>
        <v>RIPANU RAIMOND - TT BISMANTOVA (RE)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3"/>
      <c r="R44" s="163" t="s">
        <v>18</v>
      </c>
      <c r="S44" s="204" t="str">
        <f>REPT(D42,1)</f>
        <v>CASONI DARIO - TT S. POLO (PR)</v>
      </c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3"/>
      <c r="AG44" s="29">
        <v>11</v>
      </c>
      <c r="AH44" s="30">
        <v>8</v>
      </c>
      <c r="AI44" s="31">
        <v>11</v>
      </c>
      <c r="AJ44" s="32">
        <v>5</v>
      </c>
      <c r="AK44" s="29">
        <v>11</v>
      </c>
      <c r="AL44" s="30">
        <v>9</v>
      </c>
      <c r="AM44" s="31"/>
      <c r="AN44" s="32"/>
      <c r="AO44" s="29"/>
      <c r="AP44" s="32"/>
      <c r="AQ44" s="15">
        <f t="shared" si="18"/>
        <v>3</v>
      </c>
      <c r="AR44" s="15">
        <f t="shared" si="19"/>
        <v>0</v>
      </c>
      <c r="AS44" s="16"/>
      <c r="AT44" s="16"/>
      <c r="AU44" s="16"/>
      <c r="AV44" s="164" t="str">
        <f>IF(BW39=MAX(BW39:BW42),AV39,"")</f>
        <v>GHERARDINI LUCA - DYNAMIS MANZOLINO (MO)</v>
      </c>
      <c r="AW44" s="165" t="str">
        <f>IF(BX39=MAX(BX39:BX42),AV39,"")</f>
        <v/>
      </c>
      <c r="AX44" s="36" t="str">
        <f>IF(BY39=MAX(BY39:BY42),AV39,"")</f>
        <v/>
      </c>
      <c r="AY44" s="37" t="str">
        <f>IF(BZ39=MAX(BZ39:BZ42),AV39,"")</f>
        <v/>
      </c>
      <c r="BA44" s="35"/>
      <c r="BB44" s="35"/>
      <c r="BD44" s="160"/>
      <c r="BE44" s="160"/>
      <c r="BF44" s="160"/>
      <c r="BG44" s="160"/>
      <c r="BH44" s="160"/>
      <c r="BI44" s="160"/>
      <c r="BJ44" s="160"/>
      <c r="BK44" s="160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30"/>
      <c r="BY44" s="130"/>
      <c r="BZ44" s="130"/>
      <c r="CA44" s="26" t="str">
        <f t="shared" si="20"/>
        <v>c</v>
      </c>
      <c r="CB44" s="26" t="str">
        <f t="shared" si="21"/>
        <v>c</v>
      </c>
      <c r="CC44" s="26" t="str">
        <f t="shared" si="22"/>
        <v>c</v>
      </c>
      <c r="CD44" s="26">
        <f t="shared" si="23"/>
        <v>0</v>
      </c>
      <c r="CE44" s="26">
        <f t="shared" si="24"/>
        <v>0</v>
      </c>
      <c r="CF44" s="26">
        <f t="shared" si="25"/>
        <v>3</v>
      </c>
      <c r="CG44" s="26">
        <f t="shared" si="26"/>
        <v>0</v>
      </c>
    </row>
    <row r="45" spans="1:85" s="38" customFormat="1" ht="21.75" customHeight="1" x14ac:dyDescent="0.2">
      <c r="A45" s="200" t="s">
        <v>39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1"/>
      <c r="AR45" s="201"/>
      <c r="AS45" s="5"/>
      <c r="AT45" s="5"/>
      <c r="AU45" s="5"/>
      <c r="AV45" s="164" t="str">
        <f>IF(BW40=MAX(BW39:BW42),AV40,"")</f>
        <v/>
      </c>
      <c r="AW45" s="165" t="str">
        <f>IF(BX40=MAX(BX39:BX42),AV40,"")</f>
        <v/>
      </c>
      <c r="AX45" s="36" t="str">
        <f>IF(BY40=MAX(BY39:BY42),AV40,"")</f>
        <v/>
      </c>
      <c r="AY45" s="37" t="str">
        <f>IF(BZ40=MAX(BZ39:BZ42),AV40,"")</f>
        <v>LAFFI MATTEO - C.D. BPR BANCA (MO)</v>
      </c>
      <c r="BA45" s="35"/>
      <c r="BB45" s="35"/>
      <c r="BD45" s="160"/>
      <c r="BE45" s="160"/>
      <c r="BF45" s="160"/>
      <c r="BG45" s="160"/>
      <c r="BH45" s="160"/>
      <c r="BI45" s="160"/>
      <c r="BJ45" s="160"/>
      <c r="BK45" s="160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30"/>
      <c r="BY45" s="130"/>
      <c r="BZ45" s="130"/>
    </row>
    <row r="46" spans="1:85" s="38" customFormat="1" ht="21.75" customHeight="1" x14ac:dyDescent="0.2">
      <c r="A46" s="219" t="s">
        <v>40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199" t="s">
        <v>41</v>
      </c>
      <c r="AA46" s="208"/>
      <c r="AB46" s="208"/>
      <c r="AC46" s="199" t="s">
        <v>42</v>
      </c>
      <c r="AD46" s="199"/>
      <c r="AE46" s="199" t="s">
        <v>43</v>
      </c>
      <c r="AF46" s="199"/>
      <c r="AG46" s="199" t="s">
        <v>44</v>
      </c>
      <c r="AH46" s="199"/>
      <c r="AI46" s="199" t="s">
        <v>45</v>
      </c>
      <c r="AJ46" s="199"/>
      <c r="AK46" s="199" t="s">
        <v>24</v>
      </c>
      <c r="AL46" s="199"/>
      <c r="AM46" s="199" t="s">
        <v>46</v>
      </c>
      <c r="AN46" s="199"/>
      <c r="AO46" s="199" t="s">
        <v>47</v>
      </c>
      <c r="AP46" s="199"/>
      <c r="AQ46" s="225" t="s">
        <v>48</v>
      </c>
      <c r="AR46" s="226"/>
      <c r="AS46" s="33"/>
      <c r="AT46" s="33"/>
      <c r="AU46" s="33"/>
      <c r="AV46" s="164" t="str">
        <f>IF(BW41=MAX(BW39:BW42),AV41,"")</f>
        <v/>
      </c>
      <c r="AW46" s="165" t="str">
        <f>IF(BX41=MAX(BX39:BX42),AV41,"")</f>
        <v>RIPANU RAIMOND - TT BISMANTOVA (RE)</v>
      </c>
      <c r="AX46" s="36" t="str">
        <f>IF(BY41=MAX(BY39:BY42),AV41,"")</f>
        <v/>
      </c>
      <c r="AY46" s="37" t="str">
        <f>IF(BZ41=MAX(BZ39:BZ42),AV41,"")</f>
        <v/>
      </c>
      <c r="BA46" s="35"/>
      <c r="BB46" s="35"/>
      <c r="BD46" s="160"/>
      <c r="BE46" s="160"/>
      <c r="BF46" s="160"/>
      <c r="BG46" s="160"/>
      <c r="BH46" s="160"/>
      <c r="BI46" s="160"/>
      <c r="BJ46" s="160"/>
      <c r="BK46" s="160"/>
      <c r="BL46" s="161"/>
      <c r="BM46" s="161"/>
      <c r="BN46" s="161"/>
      <c r="BO46" s="161"/>
      <c r="BP46" s="161"/>
      <c r="BQ46" s="161"/>
      <c r="BR46" s="130"/>
      <c r="BS46" s="130"/>
      <c r="BT46" s="130"/>
      <c r="BU46" s="130"/>
      <c r="BV46" s="130"/>
      <c r="BW46" s="130"/>
      <c r="BX46" s="130"/>
      <c r="BY46" s="130"/>
      <c r="BZ46" s="130"/>
    </row>
    <row r="47" spans="1:85" s="38" customFormat="1" ht="24" customHeight="1" thickBot="1" x14ac:dyDescent="0.25">
      <c r="A47" s="187" t="str">
        <f>IF(BW39=MAX(BW39:BW42),AV39,IF(BW40=MAX(BW39:BW42),AV40,IF(BW41=MAX(BW39:BW42),AV41,IF(BW42=MAX(BW39:BW42),AV42,AV39))))</f>
        <v>GHERARDINI LUCA - DYNAMIS MANZOLINO (MO)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9">
        <f>IF(A47=AV39,BC39,IF(A47=AV40,BC40,IF(A47=AV41,BC41,IF(A47=AV42,BC42,"0"))))</f>
        <v>6</v>
      </c>
      <c r="AA47" s="189"/>
      <c r="AB47" s="189"/>
      <c r="AC47" s="190">
        <f>IF(A47=AV39,BG39,IF(A47=AV40,BG40,IF(A47=AV41,BG41,IF(A47=AV42,BG42,"0"))))</f>
        <v>3</v>
      </c>
      <c r="AD47" s="190"/>
      <c r="AE47" s="190">
        <f>IF(A47=AV39,BK39,IF(A47=AV40,BK40,IF(A47=AV41,BK41,IF(A47=AV42,BK42,"0"))))</f>
        <v>0</v>
      </c>
      <c r="AF47" s="190"/>
      <c r="AG47" s="190">
        <f>IF(A47=AV39,BL39,IF(A47=AV40,BL40,IF(A47=AV41,BL41,IF(A47=AV42,BL42,"0"))))</f>
        <v>9</v>
      </c>
      <c r="AH47" s="190"/>
      <c r="AI47" s="190">
        <f>IF(A47=AV39,BM39,IF(A47=AV40,BM40,IF(A47=AV41,BM41,IF(A47=AV42,BM42,"0"))))</f>
        <v>3</v>
      </c>
      <c r="AJ47" s="190"/>
      <c r="AK47" s="190">
        <f>SUM(AG47-AI47)</f>
        <v>6</v>
      </c>
      <c r="AL47" s="190"/>
      <c r="AM47" s="190">
        <f>IF(A47=AV39,BO39,IF(A47=AV40,BO40,IF(A47=AV41,BO41,IF(A47=AV42,BO42,"0"))))</f>
        <v>129</v>
      </c>
      <c r="AN47" s="190"/>
      <c r="AO47" s="190">
        <f>IF(A47=AV39,BP39,IF(A47=AV40,BP40,IF(A47=AV41,BP41,IF(A47=AV42,BP42,"0"))))</f>
        <v>98</v>
      </c>
      <c r="AP47" s="190"/>
      <c r="AQ47" s="190">
        <f>SUM(AM47-AO47)</f>
        <v>31</v>
      </c>
      <c r="AR47" s="193"/>
      <c r="AS47" s="35"/>
      <c r="AT47" s="35"/>
      <c r="AU47" s="35"/>
      <c r="AV47" s="164" t="str">
        <f>IF(BW42=MAX(BW39:BW42),AV42,"")</f>
        <v/>
      </c>
      <c r="AW47" s="165" t="str">
        <f>IF(BX42=MAX(BX39:BX42),AV42,"")</f>
        <v/>
      </c>
      <c r="AX47" s="39" t="str">
        <f>IF(BY42=MAX(BY39:BY42),AV42,"")</f>
        <v>CASONI DARIO - TT S. POLO (PR)</v>
      </c>
      <c r="AY47" s="40" t="str">
        <f>IF(BZ42=MAX(BZ39:BZ42),AV42,"")</f>
        <v/>
      </c>
      <c r="BA47" s="35"/>
      <c r="BB47" s="35"/>
      <c r="BD47" s="160"/>
      <c r="BE47" s="160"/>
      <c r="BF47" s="160"/>
      <c r="BG47" s="160"/>
      <c r="BH47" s="160"/>
      <c r="BI47" s="160"/>
      <c r="BJ47" s="160"/>
      <c r="BK47" s="160"/>
      <c r="BL47" s="161"/>
      <c r="BM47" s="161"/>
      <c r="BN47" s="161"/>
      <c r="BO47" s="161"/>
      <c r="BP47" s="161"/>
      <c r="BQ47" s="161"/>
      <c r="BR47" s="130"/>
      <c r="BS47" s="130"/>
      <c r="BT47" s="130"/>
      <c r="BU47" s="130"/>
      <c r="BV47" s="130"/>
      <c r="BW47" s="130"/>
      <c r="BX47" s="130"/>
      <c r="BY47" s="130"/>
      <c r="BZ47" s="130"/>
    </row>
    <row r="48" spans="1:85" s="38" customFormat="1" ht="24" customHeight="1" x14ac:dyDescent="0.2">
      <c r="A48" s="187" t="str">
        <f>IF(BX39=MAX(BX39:BX42),AV39,IF(BX40=MAX(BX39:BX42),AV40,IF(BX41=MAX(BX39:BX42),AV41,IF(BX42=MAX(BX39:BX42),AV42,AV40))))</f>
        <v>RIPANU RAIMOND - TT BISMANTOVA (RE)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9">
        <f>IF(A48=AV39,BC39,IF(A48=AV40,BC40,IF(A48=AV41,BC41,IF(A48=AV42,BC42,"0"))))</f>
        <v>4</v>
      </c>
      <c r="AA48" s="189"/>
      <c r="AB48" s="189"/>
      <c r="AC48" s="190">
        <f>IF(A48=AV39,BG39,IF(A48=AV40,BG40,IF(A48=AV41,BG41,IF(A48=AV42,BG42,"0"))))</f>
        <v>2</v>
      </c>
      <c r="AD48" s="190"/>
      <c r="AE48" s="190">
        <f>IF(A48=AV39,BK39,IF(A48=AV40,BK40,IF(A48=AV41,BK41,IF(A48=AV42,BK42,"0"))))</f>
        <v>1</v>
      </c>
      <c r="AF48" s="190"/>
      <c r="AG48" s="190">
        <f>IF(A48=AV39,BL39,IF(A48=AV40,BL40,IF(A48=AV41,BL41,IF(A48=AV42,BL42,"0"))))</f>
        <v>8</v>
      </c>
      <c r="AH48" s="190"/>
      <c r="AI48" s="190">
        <f>IF(A48=AV39,BM39,IF(A48=AV40,BM40,IF(A48=AV41,BM41,IF(A48=AV42,BM42,"0"))))</f>
        <v>5</v>
      </c>
      <c r="AJ48" s="190"/>
      <c r="AK48" s="190">
        <f>SUM(AG48-AI48)</f>
        <v>3</v>
      </c>
      <c r="AL48" s="190"/>
      <c r="AM48" s="190">
        <f>IF(A48=AV39,BO39,IF(A48=AV40,BO40,IF(A48=AV41,BO41,IF(A48=AV42,BO42,"0"))))</f>
        <v>128</v>
      </c>
      <c r="AN48" s="190"/>
      <c r="AO48" s="190">
        <f>IF(A48=AV39,BP39,IF(A48=AV40,BP40,IF(A48=AV41,BP41,IF(A48=AV42,BP42,"0"))))</f>
        <v>115</v>
      </c>
      <c r="AP48" s="190"/>
      <c r="AQ48" s="190">
        <f>SUM(AM48-AO48)</f>
        <v>13</v>
      </c>
      <c r="AR48" s="193"/>
      <c r="AS48" s="35"/>
      <c r="AT48" s="35"/>
      <c r="AU48" s="35"/>
      <c r="AV48" s="191" t="s">
        <v>37</v>
      </c>
      <c r="AW48" s="192"/>
      <c r="BD48" s="129"/>
      <c r="BE48" s="129"/>
      <c r="BF48" s="129"/>
      <c r="BG48" s="129"/>
      <c r="BH48" s="129"/>
      <c r="BI48" s="129"/>
      <c r="BJ48" s="129"/>
      <c r="BK48" s="129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</row>
    <row r="49" spans="1:85" s="38" customFormat="1" ht="24" customHeight="1" x14ac:dyDescent="0.2">
      <c r="A49" s="187" t="str">
        <f>IF(BY39=MAX(BY39:BY42),AV39,IF(BY40=MAX(BY39:BY42),AV40,IF(BY41=MAX(BY39:BY42),AV41,IF(BY42=MAX(BY39:BY42),AV42,AV41))))</f>
        <v>CASONI DARIO - TT S. POLO (PR)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9">
        <f>IF(A49=AV39,BC39,IF(A49=AV40,BC40,IF(A49=AV41,BC41,IF(A49=AV42,BC42,"0"))))</f>
        <v>2</v>
      </c>
      <c r="AA49" s="189"/>
      <c r="AB49" s="189"/>
      <c r="AC49" s="190">
        <f>IF(A49=AV39,BG39,IF(A49=AV40,BG40,IF(A49=AV41,BG41,IF(A49=AV42,BG42,"0"))))</f>
        <v>1</v>
      </c>
      <c r="AD49" s="190"/>
      <c r="AE49" s="190">
        <f>IF(A49=AV39,BK39,IF(A49=AV40,BK40,IF(A49=AV41,BK41,IF(A49=AV42,BK42,"0"))))</f>
        <v>2</v>
      </c>
      <c r="AF49" s="190"/>
      <c r="AG49" s="190">
        <f>IF(A49=AV39,BL39,IF(A49=AV40,BL40,IF(A49=AV41,BL41,IF(A49=AV42,BL42,"0"))))</f>
        <v>4</v>
      </c>
      <c r="AH49" s="190"/>
      <c r="AI49" s="190">
        <f>IF(A49=AV39,BM39,IF(A49=AV40,BM40,IF(A49=AV41,BM41,IF(A49=AV42,BM42,"0"))))</f>
        <v>6</v>
      </c>
      <c r="AJ49" s="190"/>
      <c r="AK49" s="190">
        <f>SUM(AG49-AI49)</f>
        <v>-2</v>
      </c>
      <c r="AL49" s="190"/>
      <c r="AM49" s="190">
        <f>IF(A49=AV39,BO39,IF(A49=AV40,BO40,IF(A49=AV41,BO41,IF(A49=AV42,BO42,"0"))))</f>
        <v>98</v>
      </c>
      <c r="AN49" s="190"/>
      <c r="AO49" s="190">
        <f>IF(A49=AV39,BP39,IF(A49=AV40,BP40,IF(A49=AV41,BP41,IF(A49=AV42,BP42,"0"))))</f>
        <v>106</v>
      </c>
      <c r="AP49" s="190"/>
      <c r="AQ49" s="190">
        <f>SUM(AM49-AO49)</f>
        <v>-8</v>
      </c>
      <c r="AR49" s="193"/>
      <c r="AS49" s="35"/>
      <c r="AT49" s="35"/>
      <c r="AU49" s="35"/>
      <c r="AV49" s="216" t="str">
        <f>A47</f>
        <v>GHERARDINI LUCA - DYNAMIS MANZOLINO (MO)</v>
      </c>
      <c r="AW49" s="217"/>
      <c r="BD49" s="129"/>
      <c r="BE49" s="129"/>
      <c r="BF49" s="129"/>
      <c r="BG49" s="129"/>
      <c r="BH49" s="129"/>
      <c r="BI49" s="129"/>
      <c r="BJ49" s="129"/>
      <c r="BK49" s="129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</row>
    <row r="50" spans="1:85" s="38" customFormat="1" ht="24" customHeight="1" x14ac:dyDescent="0.2">
      <c r="A50" s="210" t="str">
        <f>IF(BZ39=MAX(BZ39:BZ42),AV39,IF(BZ40=MAX(BZ39:BZ42),AV40,IF(BZ41=MAX(BZ39:BZ42),AV41,IF(BZ42=MAX(BZ39:BZ42),AV42,AV42))))</f>
        <v>LAFFI MATTEO - C.D. BPR BANCA (MO)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2">
        <f>IF(A50=AV39,BC39,IF(A50=AV40,BC40,IF(A50=AV41,BC41,IF(A50=AV42,BC42,"0"))))</f>
        <v>0</v>
      </c>
      <c r="AA50" s="212"/>
      <c r="AB50" s="212"/>
      <c r="AC50" s="183">
        <f>IF(A50=AV39,BG39,IF(A50=AV40,BG40,IF(A50=AV41,BG41,IF(A50=AV42,BG42,"0"))))</f>
        <v>0</v>
      </c>
      <c r="AD50" s="183"/>
      <c r="AE50" s="183">
        <f>IF(A50=AV39,BK39,IF(A50=AV40,BK40,IF(A50=AV41,BK41,IF(A50=AV42,BK42,"0"))))</f>
        <v>3</v>
      </c>
      <c r="AF50" s="183"/>
      <c r="AG50" s="183">
        <f>IF(A50=AV39,BL39,IF(A50=AV40,BL40,IF(A50=AV41,BL41,IF(A50=AV42,BL42,"0"))))</f>
        <v>2</v>
      </c>
      <c r="AH50" s="183"/>
      <c r="AI50" s="183">
        <f>IF(A50=AV39,BM39,IF(A50=AV40,BM40,IF(A50=AV41,BM41,IF(A50=AV42,BM42,"0"))))</f>
        <v>9</v>
      </c>
      <c r="AJ50" s="183"/>
      <c r="AK50" s="183">
        <f>SUM(AG50-AI50)</f>
        <v>-7</v>
      </c>
      <c r="AL50" s="183"/>
      <c r="AM50" s="183">
        <f>IF(A50=AV39,BO39,IF(A50=AV40,BO40,IF(A50=AV41,BO41,IF(A50=AV42,BO42,"0"))))</f>
        <v>82</v>
      </c>
      <c r="AN50" s="183"/>
      <c r="AO50" s="183">
        <f>IF(A50=AV39,BP39,IF(A50=AV40,BP40,IF(A50=AV41,BP41,IF(A50=AV42,BP42,"0"))))</f>
        <v>118</v>
      </c>
      <c r="AP50" s="183"/>
      <c r="AQ50" s="183">
        <f>SUM(AM50-AO50)</f>
        <v>-36</v>
      </c>
      <c r="AR50" s="184"/>
      <c r="AS50" s="35"/>
      <c r="AT50" s="35"/>
      <c r="AU50" s="35"/>
      <c r="AV50" s="185" t="str">
        <f>A48</f>
        <v>RIPANU RAIMOND - TT BISMANTOVA (RE)</v>
      </c>
      <c r="AW50" s="186"/>
      <c r="BD50" s="129"/>
      <c r="BE50" s="129"/>
      <c r="BF50" s="129"/>
      <c r="BG50" s="129"/>
      <c r="BH50" s="129"/>
      <c r="BI50" s="129"/>
      <c r="BJ50" s="129"/>
      <c r="BK50" s="129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</row>
    <row r="52" spans="1:85" s="38" customFormat="1" ht="21.75" customHeight="1" x14ac:dyDescent="0.2">
      <c r="A52" s="218" t="s">
        <v>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1"/>
      <c r="AT52" s="1"/>
      <c r="AU52" s="1"/>
      <c r="AV52" s="128"/>
      <c r="AW52" s="128"/>
      <c r="BD52" s="129"/>
      <c r="BE52" s="129"/>
      <c r="BF52" s="129"/>
      <c r="BG52" s="129"/>
      <c r="BH52" s="129"/>
      <c r="BI52" s="129"/>
      <c r="BJ52" s="129"/>
      <c r="BK52" s="129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</row>
    <row r="53" spans="1:85" s="38" customFormat="1" ht="21.75" customHeight="1" x14ac:dyDescent="0.2">
      <c r="A53" s="209" t="s">
        <v>1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"/>
      <c r="AT53" s="2"/>
      <c r="AU53" s="2"/>
      <c r="AV53" s="128"/>
      <c r="AW53" s="128"/>
      <c r="BD53" s="129"/>
      <c r="BE53" s="129"/>
      <c r="BF53" s="129"/>
      <c r="BG53" s="129"/>
      <c r="BH53" s="129"/>
      <c r="BI53" s="129"/>
      <c r="BJ53" s="129"/>
      <c r="BK53" s="129"/>
      <c r="BL53" s="130">
        <v>1E-4</v>
      </c>
      <c r="BM53" s="130"/>
      <c r="BN53" s="130">
        <v>0.1</v>
      </c>
      <c r="BO53" s="130">
        <v>9.9999999999999995E-7</v>
      </c>
      <c r="BP53" s="130"/>
      <c r="BQ53" s="130">
        <v>1E-3</v>
      </c>
      <c r="BR53" s="130">
        <v>100000</v>
      </c>
      <c r="BS53" s="130"/>
      <c r="BT53" s="130"/>
      <c r="BU53" s="130"/>
      <c r="BV53" s="130"/>
      <c r="BW53" s="130"/>
      <c r="BX53" s="130"/>
      <c r="BY53" s="130"/>
      <c r="BZ53" s="130"/>
    </row>
    <row r="54" spans="1:85" s="38" customFormat="1" ht="24" customHeight="1" x14ac:dyDescent="0.2">
      <c r="A54" s="214" t="str">
        <f>A37</f>
        <v>Cat.  FITET B M/F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 t="s">
        <v>54</v>
      </c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131"/>
      <c r="AJ54" s="131"/>
      <c r="AK54" s="221"/>
      <c r="AL54" s="221"/>
      <c r="AM54" s="221"/>
      <c r="AN54" s="221"/>
      <c r="AO54" s="221"/>
      <c r="AP54" s="221"/>
      <c r="AQ54" s="221"/>
      <c r="AR54" s="221"/>
      <c r="AS54" s="3"/>
      <c r="AT54" s="3"/>
      <c r="AU54" s="3"/>
      <c r="AV54" s="132"/>
      <c r="AW54" s="227" t="s">
        <v>11</v>
      </c>
      <c r="AX54" s="227"/>
      <c r="AY54" s="227"/>
      <c r="AZ54" s="227"/>
      <c r="BA54" s="227"/>
      <c r="BB54" s="227"/>
      <c r="BC54" s="227"/>
      <c r="BD54" s="233" t="s">
        <v>12</v>
      </c>
      <c r="BE54" s="233"/>
      <c r="BF54" s="233"/>
      <c r="BG54" s="233"/>
      <c r="BH54" s="213" t="s">
        <v>13</v>
      </c>
      <c r="BI54" s="213"/>
      <c r="BJ54" s="213"/>
      <c r="BK54" s="213"/>
      <c r="BL54" s="215" t="s">
        <v>14</v>
      </c>
      <c r="BM54" s="215"/>
      <c r="BN54" s="215"/>
      <c r="BO54" s="215" t="s">
        <v>15</v>
      </c>
      <c r="BP54" s="215"/>
      <c r="BQ54" s="215"/>
      <c r="BR54" s="228" t="s">
        <v>92</v>
      </c>
      <c r="BS54" s="229"/>
      <c r="BT54" s="229"/>
      <c r="BU54" s="229"/>
      <c r="BV54" s="229"/>
      <c r="BW54" s="229"/>
      <c r="BX54" s="229"/>
      <c r="BY54" s="229"/>
      <c r="BZ54" s="230"/>
      <c r="CA54" s="231" t="s">
        <v>16</v>
      </c>
      <c r="CB54" s="232"/>
      <c r="CC54" s="232"/>
      <c r="CD54" s="232"/>
      <c r="CE54" s="232"/>
      <c r="CF54" s="8"/>
      <c r="CG54" s="9"/>
    </row>
    <row r="55" spans="1:85" s="38" customFormat="1" ht="21.75" customHeight="1" x14ac:dyDescent="0.2">
      <c r="A55" s="6" t="s">
        <v>93</v>
      </c>
      <c r="B55" s="6" t="s">
        <v>3</v>
      </c>
      <c r="C55" s="222" t="s">
        <v>4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3" t="s">
        <v>5</v>
      </c>
      <c r="AH55" s="223"/>
      <c r="AI55" s="223" t="s">
        <v>6</v>
      </c>
      <c r="AJ55" s="223"/>
      <c r="AK55" s="223" t="s">
        <v>7</v>
      </c>
      <c r="AL55" s="223"/>
      <c r="AM55" s="223" t="s">
        <v>8</v>
      </c>
      <c r="AN55" s="223"/>
      <c r="AO55" s="223" t="s">
        <v>9</v>
      </c>
      <c r="AP55" s="223"/>
      <c r="AQ55" s="224" t="s">
        <v>10</v>
      </c>
      <c r="AR55" s="224"/>
      <c r="AS55" s="7"/>
      <c r="AT55" s="7"/>
      <c r="AU55" s="7"/>
      <c r="AV55" s="132"/>
      <c r="AW55" s="134" t="s">
        <v>19</v>
      </c>
      <c r="AX55" s="135" t="s">
        <v>20</v>
      </c>
      <c r="AY55" s="135" t="s">
        <v>21</v>
      </c>
      <c r="AZ55" s="135" t="s">
        <v>94</v>
      </c>
      <c r="BA55" s="135" t="s">
        <v>95</v>
      </c>
      <c r="BB55" s="135" t="s">
        <v>96</v>
      </c>
      <c r="BC55" s="136" t="s">
        <v>22</v>
      </c>
      <c r="BD55" s="133" t="s">
        <v>97</v>
      </c>
      <c r="BE55" s="133" t="s">
        <v>98</v>
      </c>
      <c r="BF55" s="133" t="s">
        <v>99</v>
      </c>
      <c r="BG55" s="133" t="s">
        <v>100</v>
      </c>
      <c r="BH55" s="133" t="s">
        <v>97</v>
      </c>
      <c r="BI55" s="133" t="s">
        <v>98</v>
      </c>
      <c r="BJ55" s="133" t="s">
        <v>99</v>
      </c>
      <c r="BK55" s="137" t="s">
        <v>101</v>
      </c>
      <c r="BL55" s="138" t="s">
        <v>102</v>
      </c>
      <c r="BM55" s="138" t="s">
        <v>103</v>
      </c>
      <c r="BN55" s="138" t="s">
        <v>104</v>
      </c>
      <c r="BO55" s="139" t="s">
        <v>25</v>
      </c>
      <c r="BP55" s="139" t="s">
        <v>26</v>
      </c>
      <c r="BQ55" s="139" t="s">
        <v>27</v>
      </c>
      <c r="BR55" s="139" t="s">
        <v>28</v>
      </c>
      <c r="BS55" s="139" t="s">
        <v>24</v>
      </c>
      <c r="BT55" s="139" t="s">
        <v>27</v>
      </c>
      <c r="BU55" s="139" t="s">
        <v>23</v>
      </c>
      <c r="BV55" s="139" t="s">
        <v>25</v>
      </c>
      <c r="BW55" s="140" t="s">
        <v>105</v>
      </c>
      <c r="BX55" s="141" t="s">
        <v>106</v>
      </c>
      <c r="BY55" s="141" t="s">
        <v>107</v>
      </c>
      <c r="BZ55" s="141" t="s">
        <v>108</v>
      </c>
      <c r="CA55" s="17" t="s">
        <v>29</v>
      </c>
      <c r="CB55" s="17" t="s">
        <v>30</v>
      </c>
      <c r="CC55" s="17" t="s">
        <v>31</v>
      </c>
      <c r="CD55" s="17" t="s">
        <v>32</v>
      </c>
      <c r="CE55" s="17" t="s">
        <v>33</v>
      </c>
      <c r="CF55" s="17" t="s">
        <v>34</v>
      </c>
      <c r="CG55" s="17" t="s">
        <v>35</v>
      </c>
    </row>
    <row r="56" spans="1:85" s="38" customFormat="1" ht="30" customHeight="1" x14ac:dyDescent="0.2">
      <c r="A56" s="18">
        <v>6</v>
      </c>
      <c r="B56" s="142">
        <v>14</v>
      </c>
      <c r="C56" s="143" t="s">
        <v>17</v>
      </c>
      <c r="D56" s="197" t="str">
        <f>REPT('lista di qualificazione'!B7,1)</f>
        <v>POLI MARCO - DYNAMIS MANZOLINO (MO)</v>
      </c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8"/>
      <c r="R56" s="144" t="s">
        <v>18</v>
      </c>
      <c r="S56" s="205" t="str">
        <f>REPT(D58,1)</f>
        <v>SEVERGNINI ALBERTO - TT S. POLO (PR)</v>
      </c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7"/>
      <c r="AG56" s="10">
        <v>11</v>
      </c>
      <c r="AH56" s="11">
        <v>3</v>
      </c>
      <c r="AI56" s="12">
        <v>11</v>
      </c>
      <c r="AJ56" s="13">
        <v>7</v>
      </c>
      <c r="AK56" s="10">
        <v>14</v>
      </c>
      <c r="AL56" s="11">
        <v>12</v>
      </c>
      <c r="AM56" s="12"/>
      <c r="AN56" s="13"/>
      <c r="AO56" s="10"/>
      <c r="AP56" s="14"/>
      <c r="AQ56" s="15">
        <f t="shared" ref="AQ56:AQ61" si="27">IF(AG56="","",IF(AG56&lt;&gt;"",CF56))</f>
        <v>3</v>
      </c>
      <c r="AR56" s="15">
        <f t="shared" ref="AR56:AR61" si="28">IF(AG56="","",IF(AG56&lt;&gt;"",CG56))</f>
        <v>0</v>
      </c>
      <c r="AS56" s="16"/>
      <c r="AT56" s="16"/>
      <c r="AU56" s="16"/>
      <c r="AV56" s="145" t="str">
        <f>REPT(D56,1)</f>
        <v>POLI MARCO - DYNAMIS MANZOLINO (MO)</v>
      </c>
      <c r="AW56" s="146" t="str">
        <f>IF(AQ56="","0",IF(AQ56&gt;AR56,"2",IF(AQ56&lt;AR56,"0","")))</f>
        <v>2</v>
      </c>
      <c r="AX56" s="24"/>
      <c r="AY56" s="25"/>
      <c r="AZ56" s="6" t="str">
        <f>IF(AR59="","0",IF(AQ59&gt;AR59,"0",IF(AQ59&lt;AR59,"2","")))</f>
        <v>0</v>
      </c>
      <c r="BA56" s="6" t="str">
        <f>IF(AR60="","0",IF(AQ60&gt;AR60,"0",IF(AQ60&lt;AR60,"2","")))</f>
        <v>2</v>
      </c>
      <c r="BB56" s="25"/>
      <c r="BC56" s="147">
        <f>SUM(AW56+AZ56+BA56)</f>
        <v>4</v>
      </c>
      <c r="BD56" s="148" t="str">
        <f>IF(AW56="2","1","0")</f>
        <v>1</v>
      </c>
      <c r="BE56" s="148" t="str">
        <f>IF(AZ56="2","1","0")</f>
        <v>0</v>
      </c>
      <c r="BF56" s="148" t="str">
        <f>IF(BA56="2","1","0")</f>
        <v>1</v>
      </c>
      <c r="BG56" s="149">
        <f>SUM(BD56+BE56+BF56)</f>
        <v>2</v>
      </c>
      <c r="BH56" s="148" t="str">
        <f>IF(AW56&gt;AW58,"0",IF(AW56&lt;AW58,"1","0"))</f>
        <v>0</v>
      </c>
      <c r="BI56" s="148" t="str">
        <f>IF(AZ56&gt;AZ59,"0",IF(AZ56&lt;AZ59,"1","0"))</f>
        <v>1</v>
      </c>
      <c r="BJ56" s="148" t="str">
        <f>IF(BA56&gt;BA57,"0",IF(BA56&lt;BA57,"1","0"))</f>
        <v>0</v>
      </c>
      <c r="BK56" s="149">
        <f>SUM(BH56+BI56+BJ56)</f>
        <v>1</v>
      </c>
      <c r="BL56" s="150">
        <f>SUM(CF56+CG59+CG60)</f>
        <v>8</v>
      </c>
      <c r="BM56" s="150">
        <f>SUM(CG56+CF59+CF60)</f>
        <v>3</v>
      </c>
      <c r="BN56" s="150">
        <f>SUM(BL56-BM56)</f>
        <v>5</v>
      </c>
      <c r="BO56" s="150">
        <f>SUM(AG56+AI56+AK56+AM56+AO56+AH59+AJ59+AL59+AN59+AP59+AH60+AJ60+AL60+AN60+AP60)</f>
        <v>105</v>
      </c>
      <c r="BP56" s="150">
        <f>SUM(AH56+AJ56+AL56+AN56+AP56+AG59+AI59+AK59+AM59+AO59+AG60+AI60+AK60+AM60+AO60)</f>
        <v>91</v>
      </c>
      <c r="BQ56" s="150">
        <f>SUM(BO56-BP56)</f>
        <v>14</v>
      </c>
      <c r="BR56" s="150">
        <f>BC56*BR53</f>
        <v>400000</v>
      </c>
      <c r="BS56" s="150">
        <f>BN56*BN53</f>
        <v>0.5</v>
      </c>
      <c r="BT56" s="150">
        <f>SUM(BQ56*BQ53)</f>
        <v>1.4E-2</v>
      </c>
      <c r="BU56" s="150">
        <f>SUM(BL56*BL53)</f>
        <v>8.0000000000000004E-4</v>
      </c>
      <c r="BV56" s="150">
        <f>SUM(BO56*BO53)</f>
        <v>1.0499999999999999E-4</v>
      </c>
      <c r="BW56" s="151">
        <f>SUM(BR56+BS56+BT56+BU56+BV56)</f>
        <v>400000.51490499999</v>
      </c>
      <c r="BX56" s="150">
        <f>IF(BW56&lt;MAX(BW56:BW59),BW56,"")</f>
        <v>400000.51490499999</v>
      </c>
      <c r="BY56" s="150" t="str">
        <f>IF(BX56&lt;MAX(BX56:BX59),BX56,"")</f>
        <v/>
      </c>
      <c r="BZ56" s="150" t="str">
        <f>IF(BY56&lt;MAX(BY56:BY59),BY56,"")</f>
        <v/>
      </c>
      <c r="CA56" s="26" t="str">
        <f t="shared" ref="CA56:CA61" si="29">IF(AND(AG56&lt;&gt;"",AH56&lt;&gt;""),IF(AG56&gt;AH56,"c","f"),0)</f>
        <v>c</v>
      </c>
      <c r="CB56" s="26" t="str">
        <f t="shared" ref="CB56:CB61" si="30">IF(AND(AI56&lt;&gt;"",AJ56&lt;&gt;""),IF(AI56&gt;AJ56,"c","f"),0)</f>
        <v>c</v>
      </c>
      <c r="CC56" s="26" t="str">
        <f t="shared" ref="CC56:CC61" si="31">IF(AND(AK56&lt;&gt;"",AL56&lt;&gt;""),IF(AK56&gt;AL56,"c","f"),0)</f>
        <v>c</v>
      </c>
      <c r="CD56" s="26">
        <f t="shared" ref="CD56:CD61" si="32">IF(AND(AM56&lt;&gt;"",AN56&lt;&gt;""),IF(AM56&gt;AN56,"c","f"),0)</f>
        <v>0</v>
      </c>
      <c r="CE56" s="26">
        <f t="shared" ref="CE56:CE61" si="33">IF(AND(AO56&lt;&gt;"",AP56&lt;&gt;""),IF(AO56&gt;AP56,"c","f"),0)</f>
        <v>0</v>
      </c>
      <c r="CF56" s="26">
        <f t="shared" ref="CF56:CF61" si="34">COUNTIF(CA56:CE56,"c")</f>
        <v>3</v>
      </c>
      <c r="CG56" s="26">
        <f t="shared" ref="CG56:CG61" si="35">COUNTIF(CA56:CE56,"f")</f>
        <v>0</v>
      </c>
    </row>
    <row r="57" spans="1:85" s="38" customFormat="1" ht="30" customHeight="1" x14ac:dyDescent="0.2">
      <c r="A57" s="152">
        <v>6</v>
      </c>
      <c r="B57" s="19"/>
      <c r="C57" s="153" t="s">
        <v>38</v>
      </c>
      <c r="D57" s="197" t="str">
        <f>REPT('lista di qualificazione'!B14,1)</f>
        <v>ANDREOLI ANTONIO - C.D. BPR BANCA (MO)</v>
      </c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8"/>
      <c r="R57" s="154" t="s">
        <v>18</v>
      </c>
      <c r="S57" s="194" t="str">
        <f>REPT(D59,1)</f>
        <v>MAUGERI WILLIAM - TT BISMANTOVA (RE)</v>
      </c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6"/>
      <c r="AG57" s="20">
        <v>9</v>
      </c>
      <c r="AH57" s="21">
        <v>11</v>
      </c>
      <c r="AI57" s="22">
        <v>8</v>
      </c>
      <c r="AJ57" s="23">
        <v>11</v>
      </c>
      <c r="AK57" s="20">
        <v>9</v>
      </c>
      <c r="AL57" s="21">
        <v>11</v>
      </c>
      <c r="AM57" s="22"/>
      <c r="AN57" s="23"/>
      <c r="AO57" s="20"/>
      <c r="AP57" s="23"/>
      <c r="AQ57" s="15">
        <f t="shared" si="27"/>
        <v>0</v>
      </c>
      <c r="AR57" s="15">
        <f t="shared" si="28"/>
        <v>3</v>
      </c>
      <c r="AS57" s="16"/>
      <c r="AT57" s="16"/>
      <c r="AU57" s="16"/>
      <c r="AV57" s="145" t="str">
        <f>REPT(D57,1)</f>
        <v>ANDREOLI ANTONIO - C.D. BPR BANCA (MO)</v>
      </c>
      <c r="AW57" s="146"/>
      <c r="AX57" s="6" t="str">
        <f>IF(AQ57="","0",IF(AQ57&gt;AR57,"2",IF(AQ57&lt;AR57,"0","")))</f>
        <v>0</v>
      </c>
      <c r="AY57" s="6" t="str">
        <f>IF(AR58="","0",IF(AQ58&gt;AR58,"0",IF(AQ58&lt;AR58,"2","")))</f>
        <v>0</v>
      </c>
      <c r="AZ57" s="24"/>
      <c r="BA57" s="6" t="str">
        <f>IF(AQ60="","0",IF(AR60&gt;AQ60,"0",IF(AR60&lt;AQ60,"2","")))</f>
        <v>0</v>
      </c>
      <c r="BB57" s="25"/>
      <c r="BC57" s="147">
        <f>SUM(AX57+AY57+BA57)</f>
        <v>0</v>
      </c>
      <c r="BD57" s="148" t="str">
        <f>IF(AX57="2","1","0")</f>
        <v>0</v>
      </c>
      <c r="BE57" s="148" t="str">
        <f>IF(AY57="2","1","0")</f>
        <v>0</v>
      </c>
      <c r="BF57" s="148" t="str">
        <f>IF(BA57="2","1","0")</f>
        <v>0</v>
      </c>
      <c r="BG57" s="149">
        <f>SUM(BD57+BE57+BF57)</f>
        <v>0</v>
      </c>
      <c r="BH57" s="148" t="str">
        <f>IF(AX57&gt;AX59,"0",IF(AX57&lt;AX59,"1","0"))</f>
        <v>1</v>
      </c>
      <c r="BI57" s="148" t="str">
        <f>IF(AY57&gt;AY58,"0",IF(AY57&lt;AY58,"1","0"))</f>
        <v>1</v>
      </c>
      <c r="BJ57" s="148" t="str">
        <f>IF(BA57&gt;BA56,"0",IF(BA57&lt;BA56,"1","0"))</f>
        <v>1</v>
      </c>
      <c r="BK57" s="149">
        <f>SUM(BH57+BI57+BJ57)</f>
        <v>3</v>
      </c>
      <c r="BL57" s="150">
        <f>SUM(CF57+CG58+CF60)</f>
        <v>1</v>
      </c>
      <c r="BM57" s="150">
        <f>SUM(CG57+CF58+CG60)</f>
        <v>9</v>
      </c>
      <c r="BN57" s="150">
        <f>SUM(BL57-BM57)</f>
        <v>-8</v>
      </c>
      <c r="BO57" s="150">
        <f>SUM(AG57+AI57+AK57+AM57+AO57+AH58+AJ58+AL58+AN58+AP58+AG60+AI60+AK60+AM60+AO60)</f>
        <v>80</v>
      </c>
      <c r="BP57" s="150">
        <f>SUM(AH57+AJ57+AL57+AN57+AP57+AG58+AI58+AK58+AM58+AO58+AH60+AJ60+AL60+AN60+AP60)</f>
        <v>106</v>
      </c>
      <c r="BQ57" s="150">
        <f>SUM(BO57-BP57)</f>
        <v>-26</v>
      </c>
      <c r="BR57" s="150">
        <f>BC57*BR53</f>
        <v>0</v>
      </c>
      <c r="BS57" s="150">
        <f>BN57*BN53</f>
        <v>-0.8</v>
      </c>
      <c r="BT57" s="150">
        <f>SUM(BQ57*BQ53)</f>
        <v>-2.6000000000000002E-2</v>
      </c>
      <c r="BU57" s="150">
        <f>SUM(BL57*BL53)</f>
        <v>1E-4</v>
      </c>
      <c r="BV57" s="150">
        <f>SUM(BO57*BO53)</f>
        <v>7.9999999999999993E-5</v>
      </c>
      <c r="BW57" s="151">
        <f>SUM(BR57+BS57+BT57+BU57+BV57)</f>
        <v>-0.82582000000000011</v>
      </c>
      <c r="BX57" s="150">
        <f>IF(BW57&lt;MAX(BW56:BW59),BW57,"")</f>
        <v>-0.82582000000000011</v>
      </c>
      <c r="BY57" s="150">
        <f>IF(BX57&lt;MAX(BX56:BX59),BX57,"")</f>
        <v>-0.82582000000000011</v>
      </c>
      <c r="BZ57" s="150">
        <f>IF(BY57&lt;MAX(BY56:BY59),BY57,"")</f>
        <v>-0.82582000000000011</v>
      </c>
      <c r="CA57" s="26" t="str">
        <f t="shared" si="29"/>
        <v>f</v>
      </c>
      <c r="CB57" s="26" t="str">
        <f t="shared" si="30"/>
        <v>f</v>
      </c>
      <c r="CC57" s="26" t="str">
        <f t="shared" si="31"/>
        <v>f</v>
      </c>
      <c r="CD57" s="26">
        <f t="shared" si="32"/>
        <v>0</v>
      </c>
      <c r="CE57" s="26">
        <f t="shared" si="33"/>
        <v>0</v>
      </c>
      <c r="CF57" s="26">
        <f t="shared" si="34"/>
        <v>0</v>
      </c>
      <c r="CG57" s="26">
        <f t="shared" si="35"/>
        <v>3</v>
      </c>
    </row>
    <row r="58" spans="1:85" s="38" customFormat="1" ht="30" customHeight="1" x14ac:dyDescent="0.2">
      <c r="A58" s="152">
        <v>6</v>
      </c>
      <c r="B58" s="19"/>
      <c r="C58" s="153" t="s">
        <v>36</v>
      </c>
      <c r="D58" s="197" t="str">
        <f>REPT('lista di qualificazione'!B21,1)</f>
        <v>SEVERGNINI ALBERTO - TT S. POLO (PR)</v>
      </c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8"/>
      <c r="R58" s="154" t="s">
        <v>18</v>
      </c>
      <c r="S58" s="194" t="str">
        <f>REPT(D57,1)</f>
        <v>ANDREOLI ANTONIO - C.D. BPR BANCA (MO)</v>
      </c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6"/>
      <c r="AG58" s="20">
        <v>11</v>
      </c>
      <c r="AH58" s="21">
        <v>5</v>
      </c>
      <c r="AI58" s="22">
        <v>13</v>
      </c>
      <c r="AJ58" s="23">
        <v>11</v>
      </c>
      <c r="AK58" s="20">
        <v>5</v>
      </c>
      <c r="AL58" s="21">
        <v>11</v>
      </c>
      <c r="AM58" s="22">
        <v>11</v>
      </c>
      <c r="AN58" s="23">
        <v>9</v>
      </c>
      <c r="AO58" s="20"/>
      <c r="AP58" s="23"/>
      <c r="AQ58" s="15">
        <f t="shared" si="27"/>
        <v>3</v>
      </c>
      <c r="AR58" s="15">
        <f t="shared" si="28"/>
        <v>1</v>
      </c>
      <c r="AS58" s="16"/>
      <c r="AT58" s="16"/>
      <c r="AU58" s="16"/>
      <c r="AV58" s="145" t="str">
        <f>REPT(D58,1)</f>
        <v>SEVERGNINI ALBERTO - TT S. POLO (PR)</v>
      </c>
      <c r="AW58" s="146" t="str">
        <f>IF(AR56="","0",IF(AQ56&gt;AR56,"0",IF(AR56&gt;AQ56,"2","")))</f>
        <v>0</v>
      </c>
      <c r="AX58" s="25"/>
      <c r="AY58" s="6" t="str">
        <f>IF(AQ58="","0",IF(AQ58&gt;AR58,"2",IF(AQ58&lt;AR58,"0","")))</f>
        <v>2</v>
      </c>
      <c r="AZ58" s="25"/>
      <c r="BA58" s="25"/>
      <c r="BB58" s="6" t="str">
        <f>IF(AQ61="","0",IF(AR61&gt;AQ61,"0",IF(AR61&lt;AQ61,"2","")))</f>
        <v>0</v>
      </c>
      <c r="BC58" s="147">
        <f>SUM(AW58+AY58+BB58)</f>
        <v>2</v>
      </c>
      <c r="BD58" s="148" t="str">
        <f>IF(AW58="2","1","0")</f>
        <v>0</v>
      </c>
      <c r="BE58" s="148" t="str">
        <f>IF(AY58="2","1","0")</f>
        <v>1</v>
      </c>
      <c r="BF58" s="148" t="str">
        <f>IF(BB58="2","1","0")</f>
        <v>0</v>
      </c>
      <c r="BG58" s="149">
        <f>SUM(BD58+BE58+BF58)</f>
        <v>1</v>
      </c>
      <c r="BH58" s="148" t="str">
        <f>IF(AW58&gt;AW56,"0",IF(AW58&lt;AW56,"1","0"))</f>
        <v>1</v>
      </c>
      <c r="BI58" s="148" t="str">
        <f>IF(AY58&gt;AY57,"0",IF(AY58&lt;AY57,"1","0"))</f>
        <v>0</v>
      </c>
      <c r="BJ58" s="148" t="str">
        <f>IF(BB58&gt;BB59,"0",IF(BB58&lt;BB59,"1","0"))</f>
        <v>1</v>
      </c>
      <c r="BK58" s="149">
        <f>SUM(BH58+BI58+BJ58)</f>
        <v>2</v>
      </c>
      <c r="BL58" s="150">
        <f>SUM(CG56+CF58+CF61)</f>
        <v>5</v>
      </c>
      <c r="BM58" s="150">
        <f>SUM(CF56+CG58+CG61)</f>
        <v>7</v>
      </c>
      <c r="BN58" s="150">
        <f>SUM(BL58-BM58)</f>
        <v>-2</v>
      </c>
      <c r="BO58" s="150">
        <f>SUM(AH56+AJ56+AL56+AN56+AP56+AG58+AI58+AK58+AM58+AO58+AG61+AI61+AK61+AM61+AO61)</f>
        <v>106</v>
      </c>
      <c r="BP58" s="150">
        <f>SUM(AG56+AI56+AK56+AM56+AO56+AH58+AJ58+AL58+AN58+AP58+AH61+AJ61+AL61+AN61+AP61)</f>
        <v>122</v>
      </c>
      <c r="BQ58" s="150">
        <f>SUM(BO58-BP58)</f>
        <v>-16</v>
      </c>
      <c r="BR58" s="150">
        <f>BC58*BR53</f>
        <v>200000</v>
      </c>
      <c r="BS58" s="150">
        <f>BN58*BN53</f>
        <v>-0.2</v>
      </c>
      <c r="BT58" s="150">
        <f>SUM(BQ58*BQ53)</f>
        <v>-1.6E-2</v>
      </c>
      <c r="BU58" s="150">
        <f>SUM(BL58*BL53)</f>
        <v>5.0000000000000001E-4</v>
      </c>
      <c r="BV58" s="150">
        <f>SUM(BO58*BO53)</f>
        <v>1.06E-4</v>
      </c>
      <c r="BW58" s="151">
        <f>SUM(BR58+BS58+BT58+BU58+BV58)</f>
        <v>199999.78460599997</v>
      </c>
      <c r="BX58" s="150">
        <f>IF(BW58&lt;MAX(BW56:BW59),BW58,"")</f>
        <v>199999.78460599997</v>
      </c>
      <c r="BY58" s="150">
        <f>IF(BX58&lt;MAX(BX56:BX59),BX58,"")</f>
        <v>199999.78460599997</v>
      </c>
      <c r="BZ58" s="150" t="str">
        <f>IF(BY58&lt;MAX(BY56:BY59),BY58,"")</f>
        <v/>
      </c>
      <c r="CA58" s="26" t="str">
        <f t="shared" si="29"/>
        <v>c</v>
      </c>
      <c r="CB58" s="26" t="str">
        <f t="shared" si="30"/>
        <v>c</v>
      </c>
      <c r="CC58" s="26" t="str">
        <f t="shared" si="31"/>
        <v>f</v>
      </c>
      <c r="CD58" s="26" t="str">
        <f t="shared" si="32"/>
        <v>c</v>
      </c>
      <c r="CE58" s="26">
        <f t="shared" si="33"/>
        <v>0</v>
      </c>
      <c r="CF58" s="26">
        <f t="shared" si="34"/>
        <v>3</v>
      </c>
      <c r="CG58" s="26">
        <f t="shared" si="35"/>
        <v>1</v>
      </c>
    </row>
    <row r="59" spans="1:85" s="38" customFormat="1" ht="30" customHeight="1" thickBot="1" x14ac:dyDescent="0.25">
      <c r="A59" s="152">
        <v>6</v>
      </c>
      <c r="B59" s="19"/>
      <c r="C59" s="153" t="s">
        <v>109</v>
      </c>
      <c r="D59" s="197" t="str">
        <f>REPT('lista di qualificazione'!B28,1)</f>
        <v>MAUGERI WILLIAM - TT BISMANTOVA (RE)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8"/>
      <c r="R59" s="154" t="s">
        <v>18</v>
      </c>
      <c r="S59" s="194" t="str">
        <f>REPT(D56,1)</f>
        <v>POLI MARCO - DYNAMIS MANZOLINO (MO)</v>
      </c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6"/>
      <c r="AG59" s="20">
        <v>9</v>
      </c>
      <c r="AH59" s="21">
        <v>11</v>
      </c>
      <c r="AI59" s="22">
        <v>11</v>
      </c>
      <c r="AJ59" s="23">
        <v>6</v>
      </c>
      <c r="AK59" s="20">
        <v>9</v>
      </c>
      <c r="AL59" s="21">
        <v>11</v>
      </c>
      <c r="AM59" s="22">
        <v>11</v>
      </c>
      <c r="AN59" s="23">
        <v>5</v>
      </c>
      <c r="AO59" s="20">
        <v>11</v>
      </c>
      <c r="AP59" s="23">
        <v>3</v>
      </c>
      <c r="AQ59" s="15">
        <f t="shared" si="27"/>
        <v>3</v>
      </c>
      <c r="AR59" s="15">
        <f t="shared" si="28"/>
        <v>2</v>
      </c>
      <c r="AS59" s="16"/>
      <c r="AT59" s="16"/>
      <c r="AU59" s="16"/>
      <c r="AV59" s="145" t="str">
        <f>REPT(D59,1)</f>
        <v>MAUGERI WILLIAM - TT BISMANTOVA (RE)</v>
      </c>
      <c r="AW59" s="155"/>
      <c r="AX59" s="6" t="str">
        <f>IF(AR57="","0",IF(AQ57&gt;AR57,"0",IF(AQ57&lt;AR57,"2","")))</f>
        <v>2</v>
      </c>
      <c r="AY59" s="25"/>
      <c r="AZ59" s="6" t="str">
        <f>IF(AQ59="","0",IF(AR59&gt;AQ59,"0",IF(AR59&lt;AQ59,"2","")))</f>
        <v>2</v>
      </c>
      <c r="BA59" s="25"/>
      <c r="BB59" s="6" t="str">
        <f>IF(AQ61="","0",IF(AR61&gt;AQ61,"2",IF(AR61&lt;AQ61,"0","")))</f>
        <v>2</v>
      </c>
      <c r="BC59" s="147">
        <f>SUM(AX59+AZ59+BB59)</f>
        <v>6</v>
      </c>
      <c r="BD59" s="148" t="str">
        <f>IF(AX59="2","1","0")</f>
        <v>1</v>
      </c>
      <c r="BE59" s="148" t="str">
        <f>IF(AZ59="2","1","0")</f>
        <v>1</v>
      </c>
      <c r="BF59" s="148" t="str">
        <f>IF(BB59="2","1","0")</f>
        <v>1</v>
      </c>
      <c r="BG59" s="149">
        <f>SUM(BD59+BE59+BF59)</f>
        <v>3</v>
      </c>
      <c r="BH59" s="148" t="str">
        <f>IF(AX59&gt;AX57,"0",IF(AX59&lt;AX57,"1","0"))</f>
        <v>0</v>
      </c>
      <c r="BI59" s="148" t="str">
        <f>IF(AZ59&gt;AZ56,"0",IF(AZ59&lt;AZ56,"1","0"))</f>
        <v>0</v>
      </c>
      <c r="BJ59" s="148" t="str">
        <f>IF(BB59&gt;BB58,"0",IF(BB59&lt;BB58,"1","0"))</f>
        <v>0</v>
      </c>
      <c r="BK59" s="149">
        <f>SUM(BH59+BI59+BJ59)</f>
        <v>0</v>
      </c>
      <c r="BL59" s="150">
        <f>SUM(CG57+CF59+CG61)</f>
        <v>9</v>
      </c>
      <c r="BM59" s="150">
        <f>SUM(CF57+CG59+CF61)</f>
        <v>4</v>
      </c>
      <c r="BN59" s="150">
        <f>SUM(BL59-BM59)</f>
        <v>5</v>
      </c>
      <c r="BO59" s="150">
        <f>SUM(AH57+AJ57+AL57+AN57+AP57+AG59+AI59+AK59+AM59+AO59+AH61+AJ61+AL61+AN61+AP61)</f>
        <v>134</v>
      </c>
      <c r="BP59" s="150">
        <f>SUM(AG57+AI57+AK57+AM57+AO57+AH59+AJ59+AL59+AN59+AP59+AG61+AI61+AK61+AM61+AO61)</f>
        <v>106</v>
      </c>
      <c r="BQ59" s="150">
        <f>SUM(BO59-BP59)</f>
        <v>28</v>
      </c>
      <c r="BR59" s="150">
        <f>BC59*BR53</f>
        <v>600000</v>
      </c>
      <c r="BS59" s="150">
        <f>BN59*BN53</f>
        <v>0.5</v>
      </c>
      <c r="BT59" s="150">
        <f>SUM(BQ59*BQ53)</f>
        <v>2.8000000000000001E-2</v>
      </c>
      <c r="BU59" s="150">
        <f>SUM(BL59*BL53)</f>
        <v>9.0000000000000008E-4</v>
      </c>
      <c r="BV59" s="150">
        <f>SUM(BO59*BO53)</f>
        <v>1.34E-4</v>
      </c>
      <c r="BW59" s="151">
        <f>SUM(BR59+BS59+BT59+BU59+BV59)</f>
        <v>600000.52903400001</v>
      </c>
      <c r="BX59" s="150" t="str">
        <f>IF(BW59&lt;MAX(BW56:BW59),BW59,"")</f>
        <v/>
      </c>
      <c r="BY59" s="150" t="str">
        <f>IF(BX59&lt;MAX(BX56:BX59),BX59,"")</f>
        <v/>
      </c>
      <c r="BZ59" s="150" t="str">
        <f>IF(BY59&lt;MAX(BY56:BY59),BY59,"")</f>
        <v/>
      </c>
      <c r="CA59" s="26" t="str">
        <f t="shared" si="29"/>
        <v>f</v>
      </c>
      <c r="CB59" s="26" t="str">
        <f t="shared" si="30"/>
        <v>c</v>
      </c>
      <c r="CC59" s="26" t="str">
        <f t="shared" si="31"/>
        <v>f</v>
      </c>
      <c r="CD59" s="26" t="str">
        <f t="shared" si="32"/>
        <v>c</v>
      </c>
      <c r="CE59" s="26" t="str">
        <f t="shared" si="33"/>
        <v>c</v>
      </c>
      <c r="CF59" s="26">
        <f t="shared" si="34"/>
        <v>3</v>
      </c>
      <c r="CG59" s="26">
        <f t="shared" si="35"/>
        <v>2</v>
      </c>
    </row>
    <row r="60" spans="1:85" s="38" customFormat="1" ht="30" customHeight="1" x14ac:dyDescent="0.2">
      <c r="A60" s="152">
        <v>6</v>
      </c>
      <c r="B60" s="19"/>
      <c r="C60" s="153" t="s">
        <v>110</v>
      </c>
      <c r="D60" s="195" t="str">
        <f>REPT(D57,1)</f>
        <v>ANDREOLI ANTONIO - C.D. BPR BANCA (MO)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6"/>
      <c r="R60" s="154" t="s">
        <v>18</v>
      </c>
      <c r="S60" s="194" t="str">
        <f>REPT(D56,1)</f>
        <v>POLI MARCO - DYNAMIS MANZOLINO (MO)</v>
      </c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6"/>
      <c r="AG60" s="20">
        <v>6</v>
      </c>
      <c r="AH60" s="21">
        <v>11</v>
      </c>
      <c r="AI60" s="22">
        <v>6</v>
      </c>
      <c r="AJ60" s="23">
        <v>11</v>
      </c>
      <c r="AK60" s="20">
        <v>6</v>
      </c>
      <c r="AL60" s="21">
        <v>11</v>
      </c>
      <c r="AM60" s="22"/>
      <c r="AN60" s="23"/>
      <c r="AO60" s="20"/>
      <c r="AP60" s="23"/>
      <c r="AQ60" s="15">
        <f t="shared" si="27"/>
        <v>0</v>
      </c>
      <c r="AR60" s="15">
        <f t="shared" si="28"/>
        <v>3</v>
      </c>
      <c r="AS60" s="16"/>
      <c r="AT60" s="16"/>
      <c r="AU60" s="16"/>
      <c r="AV60" s="156" t="s">
        <v>49</v>
      </c>
      <c r="AW60" s="157" t="s">
        <v>50</v>
      </c>
      <c r="AX60" s="158" t="s">
        <v>111</v>
      </c>
      <c r="AY60" s="159" t="s">
        <v>112</v>
      </c>
      <c r="BA60" s="34"/>
      <c r="BB60" s="34"/>
      <c r="BD60" s="160"/>
      <c r="BE60" s="160"/>
      <c r="BF60" s="160"/>
      <c r="BG60" s="160"/>
      <c r="BH60" s="160"/>
      <c r="BI60" s="160"/>
      <c r="BJ60" s="160"/>
      <c r="BK60" s="160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30"/>
      <c r="BY60" s="130"/>
      <c r="BZ60" s="130"/>
      <c r="CA60" s="26" t="str">
        <f t="shared" si="29"/>
        <v>f</v>
      </c>
      <c r="CB60" s="26" t="str">
        <f t="shared" si="30"/>
        <v>f</v>
      </c>
      <c r="CC60" s="26" t="str">
        <f t="shared" si="31"/>
        <v>f</v>
      </c>
      <c r="CD60" s="26">
        <f t="shared" si="32"/>
        <v>0</v>
      </c>
      <c r="CE60" s="26">
        <f t="shared" si="33"/>
        <v>0</v>
      </c>
      <c r="CF60" s="26">
        <f t="shared" si="34"/>
        <v>0</v>
      </c>
      <c r="CG60" s="26">
        <f t="shared" si="35"/>
        <v>3</v>
      </c>
    </row>
    <row r="61" spans="1:85" s="38" customFormat="1" ht="30" customHeight="1" x14ac:dyDescent="0.2">
      <c r="A61" s="27">
        <v>6</v>
      </c>
      <c r="B61" s="28"/>
      <c r="C61" s="162" t="s">
        <v>113</v>
      </c>
      <c r="D61" s="202" t="str">
        <f>REPT(D58,1)</f>
        <v>SEVERGNINI ALBERTO - TT S. POLO (PR)</v>
      </c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3"/>
      <c r="R61" s="163" t="s">
        <v>18</v>
      </c>
      <c r="S61" s="204" t="str">
        <f>REPT(D59,1)</f>
        <v>MAUGERI WILLIAM - TT BISMANTOVA (RE)</v>
      </c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3"/>
      <c r="AG61" s="29">
        <v>11</v>
      </c>
      <c r="AH61" s="30">
        <v>8</v>
      </c>
      <c r="AI61" s="31">
        <v>4</v>
      </c>
      <c r="AJ61" s="32">
        <v>11</v>
      </c>
      <c r="AK61" s="29">
        <v>10</v>
      </c>
      <c r="AL61" s="30">
        <v>12</v>
      </c>
      <c r="AM61" s="31">
        <v>11</v>
      </c>
      <c r="AN61" s="32">
        <v>8</v>
      </c>
      <c r="AO61" s="29">
        <v>8</v>
      </c>
      <c r="AP61" s="32">
        <v>11</v>
      </c>
      <c r="AQ61" s="15">
        <f t="shared" si="27"/>
        <v>2</v>
      </c>
      <c r="AR61" s="15">
        <f t="shared" si="28"/>
        <v>3</v>
      </c>
      <c r="AS61" s="16"/>
      <c r="AT61" s="16"/>
      <c r="AU61" s="16"/>
      <c r="AV61" s="164" t="str">
        <f>IF(BW56=MAX(BW56:BW59),AV56,"")</f>
        <v/>
      </c>
      <c r="AW61" s="165" t="str">
        <f>IF(BX56=MAX(BX56:BX59),AV56,"")</f>
        <v>POLI MARCO - DYNAMIS MANZOLINO (MO)</v>
      </c>
      <c r="AX61" s="36" t="str">
        <f>IF(BY56=MAX(BY56:BY59),AV56,"")</f>
        <v/>
      </c>
      <c r="AY61" s="37" t="str">
        <f>IF(BZ56=MAX(BZ56:BZ59),AV56,"")</f>
        <v/>
      </c>
      <c r="BA61" s="35"/>
      <c r="BB61" s="35"/>
      <c r="BD61" s="160"/>
      <c r="BE61" s="160"/>
      <c r="BF61" s="160"/>
      <c r="BG61" s="160"/>
      <c r="BH61" s="160"/>
      <c r="BI61" s="160"/>
      <c r="BJ61" s="160"/>
      <c r="BK61" s="160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30"/>
      <c r="BY61" s="130"/>
      <c r="BZ61" s="130"/>
      <c r="CA61" s="26" t="str">
        <f t="shared" si="29"/>
        <v>c</v>
      </c>
      <c r="CB61" s="26" t="str">
        <f t="shared" si="30"/>
        <v>f</v>
      </c>
      <c r="CC61" s="26" t="str">
        <f t="shared" si="31"/>
        <v>f</v>
      </c>
      <c r="CD61" s="26" t="str">
        <f t="shared" si="32"/>
        <v>c</v>
      </c>
      <c r="CE61" s="26" t="str">
        <f t="shared" si="33"/>
        <v>f</v>
      </c>
      <c r="CF61" s="26">
        <f t="shared" si="34"/>
        <v>2</v>
      </c>
      <c r="CG61" s="26">
        <f t="shared" si="35"/>
        <v>3</v>
      </c>
    </row>
    <row r="62" spans="1:85" s="38" customFormat="1" ht="21.75" customHeight="1" x14ac:dyDescent="0.2">
      <c r="A62" s="200" t="s">
        <v>39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1"/>
      <c r="AR62" s="201"/>
      <c r="AS62" s="5"/>
      <c r="AT62" s="5"/>
      <c r="AU62" s="5"/>
      <c r="AV62" s="164" t="str">
        <f>IF(BW57=MAX(BW56:BW59),AV57,"")</f>
        <v/>
      </c>
      <c r="AW62" s="165" t="str">
        <f>IF(BX57=MAX(BX56:BX59),AV57,"")</f>
        <v/>
      </c>
      <c r="AX62" s="36" t="str">
        <f>IF(BY57=MAX(BY56:BY59),AV57,"")</f>
        <v/>
      </c>
      <c r="AY62" s="37" t="str">
        <f>IF(BZ57=MAX(BZ56:BZ59),AV57,"")</f>
        <v>ANDREOLI ANTONIO - C.D. BPR BANCA (MO)</v>
      </c>
      <c r="BA62" s="35"/>
      <c r="BB62" s="35"/>
      <c r="BD62" s="160"/>
      <c r="BE62" s="160"/>
      <c r="BF62" s="160"/>
      <c r="BG62" s="160"/>
      <c r="BH62" s="160"/>
      <c r="BI62" s="160"/>
      <c r="BJ62" s="160"/>
      <c r="BK62" s="160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30"/>
      <c r="BY62" s="130"/>
      <c r="BZ62" s="130"/>
    </row>
    <row r="63" spans="1:85" s="38" customFormat="1" ht="21.75" customHeight="1" x14ac:dyDescent="0.2">
      <c r="A63" s="219" t="s">
        <v>40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199" t="s">
        <v>41</v>
      </c>
      <c r="AA63" s="208"/>
      <c r="AB63" s="208"/>
      <c r="AC63" s="199" t="s">
        <v>42</v>
      </c>
      <c r="AD63" s="199"/>
      <c r="AE63" s="199" t="s">
        <v>43</v>
      </c>
      <c r="AF63" s="199"/>
      <c r="AG63" s="199" t="s">
        <v>44</v>
      </c>
      <c r="AH63" s="199"/>
      <c r="AI63" s="199" t="s">
        <v>45</v>
      </c>
      <c r="AJ63" s="199"/>
      <c r="AK63" s="199" t="s">
        <v>24</v>
      </c>
      <c r="AL63" s="199"/>
      <c r="AM63" s="199" t="s">
        <v>46</v>
      </c>
      <c r="AN63" s="199"/>
      <c r="AO63" s="199" t="s">
        <v>47</v>
      </c>
      <c r="AP63" s="199"/>
      <c r="AQ63" s="225" t="s">
        <v>48</v>
      </c>
      <c r="AR63" s="226"/>
      <c r="AS63" s="33"/>
      <c r="AT63" s="33"/>
      <c r="AU63" s="33"/>
      <c r="AV63" s="164" t="str">
        <f>IF(BW58=MAX(BW56:BW59),AV58,"")</f>
        <v/>
      </c>
      <c r="AW63" s="165" t="str">
        <f>IF(BX58=MAX(BX56:BX59),AV58,"")</f>
        <v/>
      </c>
      <c r="AX63" s="36" t="str">
        <f>IF(BY58=MAX(BY56:BY59),AV58,"")</f>
        <v>SEVERGNINI ALBERTO - TT S. POLO (PR)</v>
      </c>
      <c r="AY63" s="37" t="str">
        <f>IF(BZ58=MAX(BZ56:BZ59),AV58,"")</f>
        <v/>
      </c>
      <c r="BA63" s="35"/>
      <c r="BB63" s="35"/>
      <c r="BD63" s="160"/>
      <c r="BE63" s="160"/>
      <c r="BF63" s="160"/>
      <c r="BG63" s="160"/>
      <c r="BH63" s="160"/>
      <c r="BI63" s="160"/>
      <c r="BJ63" s="160"/>
      <c r="BK63" s="160"/>
      <c r="BL63" s="161"/>
      <c r="BM63" s="161"/>
      <c r="BN63" s="161"/>
      <c r="BO63" s="161"/>
      <c r="BP63" s="161"/>
      <c r="BQ63" s="161"/>
      <c r="BR63" s="130"/>
      <c r="BS63" s="130"/>
      <c r="BT63" s="130"/>
      <c r="BU63" s="130"/>
      <c r="BV63" s="130"/>
      <c r="BW63" s="130"/>
      <c r="BX63" s="130"/>
      <c r="BY63" s="130"/>
      <c r="BZ63" s="130"/>
    </row>
    <row r="64" spans="1:85" s="38" customFormat="1" ht="24" customHeight="1" thickBot="1" x14ac:dyDescent="0.25">
      <c r="A64" s="187" t="str">
        <f>IF(BW56=MAX(BW56:BW59),AV56,IF(BW57=MAX(BW56:BW59),AV57,IF(BW58=MAX(BW56:BW59),AV58,IF(BW59=MAX(BW56:BW59),AV59,AV56))))</f>
        <v>MAUGERI WILLIAM - TT BISMANTOVA (RE)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9">
        <f>IF(A64=AV56,BC56,IF(A64=AV57,BC57,IF(A64=AV58,BC58,IF(A64=AV59,BC59,"0"))))</f>
        <v>6</v>
      </c>
      <c r="AA64" s="189"/>
      <c r="AB64" s="189"/>
      <c r="AC64" s="190">
        <f>IF(A64=AV56,BG56,IF(A64=AV57,BG57,IF(A64=AV58,BG58,IF(A64=AV59,BG59,"0"))))</f>
        <v>3</v>
      </c>
      <c r="AD64" s="190"/>
      <c r="AE64" s="190">
        <f>IF(A64=AV56,BK56,IF(A64=AV57,BK57,IF(A64=AV58,BK58,IF(A64=AV59,BK59,"0"))))</f>
        <v>0</v>
      </c>
      <c r="AF64" s="190"/>
      <c r="AG64" s="190">
        <f>IF(A64=AV56,BL56,IF(A64=AV57,BL57,IF(A64=AV58,BL58,IF(A64=AV59,BL59,"0"))))</f>
        <v>9</v>
      </c>
      <c r="AH64" s="190"/>
      <c r="AI64" s="190">
        <f>IF(A64=AV56,BM56,IF(A64=AV57,BM57,IF(A64=AV58,BM58,IF(A64=AV59,BM59,"0"))))</f>
        <v>4</v>
      </c>
      <c r="AJ64" s="190"/>
      <c r="AK64" s="190">
        <f>SUM(AG64-AI64)</f>
        <v>5</v>
      </c>
      <c r="AL64" s="190"/>
      <c r="AM64" s="190">
        <f>IF(A64=AV56,BO56,IF(A64=AV57,BO57,IF(A64=AV58,BO58,IF(A64=AV59,BO59,"0"))))</f>
        <v>134</v>
      </c>
      <c r="AN64" s="190"/>
      <c r="AO64" s="190">
        <f>IF(A64=AV56,BP56,IF(A64=AV57,BP57,IF(A64=AV58,BP58,IF(A64=AV59,BP59,"0"))))</f>
        <v>106</v>
      </c>
      <c r="AP64" s="190"/>
      <c r="AQ64" s="190">
        <f>SUM(AM64-AO64)</f>
        <v>28</v>
      </c>
      <c r="AR64" s="193"/>
      <c r="AS64" s="35"/>
      <c r="AT64" s="35"/>
      <c r="AU64" s="35"/>
      <c r="AV64" s="164" t="str">
        <f>IF(BW59=MAX(BW56:BW59),AV59,"")</f>
        <v>MAUGERI WILLIAM - TT BISMANTOVA (RE)</v>
      </c>
      <c r="AW64" s="165" t="str">
        <f>IF(BX59=MAX(BX56:BX59),AV59,"")</f>
        <v/>
      </c>
      <c r="AX64" s="39" t="str">
        <f>IF(BY59=MAX(BY56:BY59),AV59,"")</f>
        <v/>
      </c>
      <c r="AY64" s="40" t="str">
        <f>IF(BZ59=MAX(BZ56:BZ59),AV59,"")</f>
        <v/>
      </c>
      <c r="BA64" s="35"/>
      <c r="BB64" s="35"/>
      <c r="BD64" s="160"/>
      <c r="BE64" s="160"/>
      <c r="BF64" s="160"/>
      <c r="BG64" s="160"/>
      <c r="BH64" s="160"/>
      <c r="BI64" s="160"/>
      <c r="BJ64" s="160"/>
      <c r="BK64" s="160"/>
      <c r="BL64" s="161"/>
      <c r="BM64" s="161"/>
      <c r="BN64" s="161"/>
      <c r="BO64" s="161"/>
      <c r="BP64" s="161"/>
      <c r="BQ64" s="161"/>
      <c r="BR64" s="130"/>
      <c r="BS64" s="130"/>
      <c r="BT64" s="130"/>
      <c r="BU64" s="130"/>
      <c r="BV64" s="130"/>
      <c r="BW64" s="130"/>
      <c r="BX64" s="130"/>
      <c r="BY64" s="130"/>
      <c r="BZ64" s="130"/>
    </row>
    <row r="65" spans="1:85" s="38" customFormat="1" ht="24" customHeight="1" x14ac:dyDescent="0.2">
      <c r="A65" s="187" t="str">
        <f>IF(BX56=MAX(BX56:BX59),AV56,IF(BX57=MAX(BX56:BX59),AV57,IF(BX58=MAX(BX56:BX59),AV58,IF(BX59=MAX(BX56:BX59),AV59,AV57))))</f>
        <v>POLI MARCO - DYNAMIS MANZOLINO (MO)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>
        <f>IF(A65=AV56,BC56,IF(A65=AV57,BC57,IF(A65=AV58,BC58,IF(A65=AV59,BC59,"0"))))</f>
        <v>4</v>
      </c>
      <c r="AA65" s="189"/>
      <c r="AB65" s="189"/>
      <c r="AC65" s="190">
        <f>IF(A65=AV56,BG56,IF(A65=AV57,BG57,IF(A65=AV58,BG58,IF(A65=AV59,BG59,"0"))))</f>
        <v>2</v>
      </c>
      <c r="AD65" s="190"/>
      <c r="AE65" s="190">
        <f>IF(A65=AV56,BK56,IF(A65=AV57,BK57,IF(A65=AV58,BK58,IF(A65=AV59,BK59,"0"))))</f>
        <v>1</v>
      </c>
      <c r="AF65" s="190"/>
      <c r="AG65" s="190">
        <f>IF(A65=AV56,BL56,IF(A65=AV57,BL57,IF(A65=AV58,BL58,IF(A65=AV59,BL59,"0"))))</f>
        <v>8</v>
      </c>
      <c r="AH65" s="190"/>
      <c r="AI65" s="190">
        <f>IF(A65=AV56,BM56,IF(A65=AV57,BM57,IF(A65=AV58,BM58,IF(A65=AV59,BM59,"0"))))</f>
        <v>3</v>
      </c>
      <c r="AJ65" s="190"/>
      <c r="AK65" s="190">
        <f>SUM(AG65-AI65)</f>
        <v>5</v>
      </c>
      <c r="AL65" s="190"/>
      <c r="AM65" s="190">
        <f>IF(A65=AV56,BO56,IF(A65=AV57,BO57,IF(A65=AV58,BO58,IF(A65=AV59,BO59,"0"))))</f>
        <v>105</v>
      </c>
      <c r="AN65" s="190"/>
      <c r="AO65" s="190">
        <f>IF(A65=AV56,BP56,IF(A65=AV57,BP57,IF(A65=AV58,BP58,IF(A65=AV59,BP59,"0"))))</f>
        <v>91</v>
      </c>
      <c r="AP65" s="190"/>
      <c r="AQ65" s="190">
        <f>SUM(AM65-AO65)</f>
        <v>14</v>
      </c>
      <c r="AR65" s="193"/>
      <c r="AS65" s="35"/>
      <c r="AT65" s="35"/>
      <c r="AU65" s="35"/>
      <c r="AV65" s="191" t="s">
        <v>37</v>
      </c>
      <c r="AW65" s="192"/>
      <c r="BD65" s="129"/>
      <c r="BE65" s="129"/>
      <c r="BF65" s="129"/>
      <c r="BG65" s="129"/>
      <c r="BH65" s="129"/>
      <c r="BI65" s="129"/>
      <c r="BJ65" s="129"/>
      <c r="BK65" s="129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</row>
    <row r="66" spans="1:85" s="38" customFormat="1" ht="24" customHeight="1" x14ac:dyDescent="0.2">
      <c r="A66" s="187" t="str">
        <f>IF(BY56=MAX(BY56:BY59),AV56,IF(BY57=MAX(BY56:BY59),AV57,IF(BY58=MAX(BY56:BY59),AV58,IF(BY59=MAX(BY56:BY59),AV59,AV58))))</f>
        <v>SEVERGNINI ALBERTO - TT S. POLO (PR)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>
        <f>IF(A66=AV56,BC56,IF(A66=AV57,BC57,IF(A66=AV58,BC58,IF(A66=AV59,BC59,"0"))))</f>
        <v>2</v>
      </c>
      <c r="AA66" s="189"/>
      <c r="AB66" s="189"/>
      <c r="AC66" s="190">
        <f>IF(A66=AV56,BG56,IF(A66=AV57,BG57,IF(A66=AV58,BG58,IF(A66=AV59,BG59,"0"))))</f>
        <v>1</v>
      </c>
      <c r="AD66" s="190"/>
      <c r="AE66" s="190">
        <f>IF(A66=AV56,BK56,IF(A66=AV57,BK57,IF(A66=AV58,BK58,IF(A66=AV59,BK59,"0"))))</f>
        <v>2</v>
      </c>
      <c r="AF66" s="190"/>
      <c r="AG66" s="190">
        <f>IF(A66=AV56,BL56,IF(A66=AV57,BL57,IF(A66=AV58,BL58,IF(A66=AV59,BL59,"0"))))</f>
        <v>5</v>
      </c>
      <c r="AH66" s="190"/>
      <c r="AI66" s="190">
        <f>IF(A66=AV56,BM56,IF(A66=AV57,BM57,IF(A66=AV58,BM58,IF(A66=AV59,BM59,"0"))))</f>
        <v>7</v>
      </c>
      <c r="AJ66" s="190"/>
      <c r="AK66" s="190">
        <f>SUM(AG66-AI66)</f>
        <v>-2</v>
      </c>
      <c r="AL66" s="190"/>
      <c r="AM66" s="190">
        <f>IF(A66=AV56,BO56,IF(A66=AV57,BO57,IF(A66=AV58,BO58,IF(A66=AV59,BO59,"0"))))</f>
        <v>106</v>
      </c>
      <c r="AN66" s="190"/>
      <c r="AO66" s="190">
        <f>IF(A66=AV56,BP56,IF(A66=AV57,BP57,IF(A66=AV58,BP58,IF(A66=AV59,BP59,"0"))))</f>
        <v>122</v>
      </c>
      <c r="AP66" s="190"/>
      <c r="AQ66" s="190">
        <f>SUM(AM66-AO66)</f>
        <v>-16</v>
      </c>
      <c r="AR66" s="193"/>
      <c r="AS66" s="35"/>
      <c r="AT66" s="35"/>
      <c r="AU66" s="35"/>
      <c r="AV66" s="216" t="str">
        <f>A64</f>
        <v>MAUGERI WILLIAM - TT BISMANTOVA (RE)</v>
      </c>
      <c r="AW66" s="217"/>
      <c r="BD66" s="129"/>
      <c r="BE66" s="129"/>
      <c r="BF66" s="129"/>
      <c r="BG66" s="129"/>
      <c r="BH66" s="129"/>
      <c r="BI66" s="129"/>
      <c r="BJ66" s="129"/>
      <c r="BK66" s="129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</row>
    <row r="67" spans="1:85" s="38" customFormat="1" ht="24" customHeight="1" x14ac:dyDescent="0.2">
      <c r="A67" s="210" t="str">
        <f>IF(BZ56=MAX(BZ56:BZ59),AV56,IF(BZ57=MAX(BZ56:BZ59),AV57,IF(BZ58=MAX(BZ56:BZ59),AV58,IF(BZ59=MAX(BZ56:BZ59),AV59,AV59))))</f>
        <v>ANDREOLI ANTONIO - C.D. BPR BANCA (MO)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2">
        <f>IF(A67=AV56,BC56,IF(A67=AV57,BC57,IF(A67=AV58,BC58,IF(A67=AV59,BC59,"0"))))</f>
        <v>0</v>
      </c>
      <c r="AA67" s="212"/>
      <c r="AB67" s="212"/>
      <c r="AC67" s="183">
        <f>IF(A67=AV56,BG56,IF(A67=AV57,BG57,IF(A67=AV58,BG58,IF(A67=AV59,BG59,"0"))))</f>
        <v>0</v>
      </c>
      <c r="AD67" s="183"/>
      <c r="AE67" s="183">
        <f>IF(A67=AV56,BK56,IF(A67=AV57,BK57,IF(A67=AV58,BK58,IF(A67=AV59,BK59,"0"))))</f>
        <v>3</v>
      </c>
      <c r="AF67" s="183"/>
      <c r="AG67" s="183">
        <f>IF(A67=AV56,BL56,IF(A67=AV57,BL57,IF(A67=AV58,BL58,IF(A67=AV59,BL59,"0"))))</f>
        <v>1</v>
      </c>
      <c r="AH67" s="183"/>
      <c r="AI67" s="183">
        <f>IF(A67=AV56,BM56,IF(A67=AV57,BM57,IF(A67=AV58,BM58,IF(A67=AV59,BM59,"0"))))</f>
        <v>9</v>
      </c>
      <c r="AJ67" s="183"/>
      <c r="AK67" s="183">
        <f>SUM(AG67-AI67)</f>
        <v>-8</v>
      </c>
      <c r="AL67" s="183"/>
      <c r="AM67" s="183">
        <f>IF(A67=AV56,BO56,IF(A67=AV57,BO57,IF(A67=AV58,BO58,IF(A67=AV59,BO59,"0"))))</f>
        <v>80</v>
      </c>
      <c r="AN67" s="183"/>
      <c r="AO67" s="183">
        <f>IF(A67=AV56,BP56,IF(A67=AV57,BP57,IF(A67=AV58,BP58,IF(A67=AV59,BP59,"0"))))</f>
        <v>106</v>
      </c>
      <c r="AP67" s="183"/>
      <c r="AQ67" s="183">
        <f>SUM(AM67-AO67)</f>
        <v>-26</v>
      </c>
      <c r="AR67" s="184"/>
      <c r="AS67" s="35"/>
      <c r="AT67" s="35"/>
      <c r="AU67" s="35"/>
      <c r="AV67" s="185" t="str">
        <f>A65</f>
        <v>POLI MARCO - DYNAMIS MANZOLINO (MO)</v>
      </c>
      <c r="AW67" s="186"/>
      <c r="BD67" s="129"/>
      <c r="BE67" s="129"/>
      <c r="BF67" s="129"/>
      <c r="BG67" s="129"/>
      <c r="BH67" s="129"/>
      <c r="BI67" s="129"/>
      <c r="BJ67" s="129"/>
      <c r="BK67" s="129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</row>
    <row r="69" spans="1:85" s="38" customFormat="1" ht="21.75" customHeight="1" x14ac:dyDescent="0.2">
      <c r="A69" s="218" t="s">
        <v>0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1"/>
      <c r="AT69" s="1"/>
      <c r="AU69" s="1"/>
      <c r="AV69" s="128"/>
      <c r="AW69" s="128"/>
      <c r="BD69" s="129"/>
      <c r="BE69" s="129"/>
      <c r="BF69" s="129"/>
      <c r="BG69" s="129"/>
      <c r="BH69" s="129"/>
      <c r="BI69" s="129"/>
      <c r="BJ69" s="129"/>
      <c r="BK69" s="129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</row>
    <row r="70" spans="1:85" s="38" customFormat="1" ht="21.75" customHeight="1" x14ac:dyDescent="0.2">
      <c r="A70" s="209" t="s">
        <v>1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"/>
      <c r="AT70" s="2"/>
      <c r="AU70" s="2"/>
      <c r="AV70" s="128"/>
      <c r="AW70" s="128"/>
      <c r="BD70" s="129"/>
      <c r="BE70" s="129"/>
      <c r="BF70" s="129"/>
      <c r="BG70" s="129"/>
      <c r="BH70" s="129"/>
      <c r="BI70" s="129"/>
      <c r="BJ70" s="129"/>
      <c r="BK70" s="129"/>
      <c r="BL70" s="130">
        <v>1E-4</v>
      </c>
      <c r="BM70" s="130"/>
      <c r="BN70" s="130">
        <v>0.1</v>
      </c>
      <c r="BO70" s="130">
        <v>9.9999999999999995E-7</v>
      </c>
      <c r="BP70" s="130"/>
      <c r="BQ70" s="130">
        <v>1E-3</v>
      </c>
      <c r="BR70" s="130">
        <v>100000</v>
      </c>
      <c r="BS70" s="130"/>
      <c r="BT70" s="130"/>
      <c r="BU70" s="130"/>
      <c r="BV70" s="130"/>
      <c r="BW70" s="130"/>
      <c r="BX70" s="130"/>
      <c r="BY70" s="130"/>
      <c r="BZ70" s="130"/>
    </row>
    <row r="71" spans="1:85" s="38" customFormat="1" ht="24" customHeight="1" x14ac:dyDescent="0.2">
      <c r="A71" s="214" t="str">
        <f>A54</f>
        <v>Cat.  FITET B M/F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 t="s">
        <v>55</v>
      </c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131"/>
      <c r="AJ71" s="131"/>
      <c r="AK71" s="221"/>
      <c r="AL71" s="221"/>
      <c r="AM71" s="221"/>
      <c r="AN71" s="221"/>
      <c r="AO71" s="221"/>
      <c r="AP71" s="221"/>
      <c r="AQ71" s="221"/>
      <c r="AR71" s="221"/>
      <c r="AS71" s="3"/>
      <c r="AT71" s="3"/>
      <c r="AU71" s="3"/>
      <c r="AV71" s="132"/>
      <c r="AW71" s="227" t="s">
        <v>11</v>
      </c>
      <c r="AX71" s="227"/>
      <c r="AY71" s="227"/>
      <c r="AZ71" s="227"/>
      <c r="BA71" s="227"/>
      <c r="BB71" s="227"/>
      <c r="BC71" s="227"/>
      <c r="BD71" s="233" t="s">
        <v>12</v>
      </c>
      <c r="BE71" s="233"/>
      <c r="BF71" s="233"/>
      <c r="BG71" s="233"/>
      <c r="BH71" s="213" t="s">
        <v>13</v>
      </c>
      <c r="BI71" s="213"/>
      <c r="BJ71" s="213"/>
      <c r="BK71" s="213"/>
      <c r="BL71" s="215" t="s">
        <v>14</v>
      </c>
      <c r="BM71" s="215"/>
      <c r="BN71" s="215"/>
      <c r="BO71" s="215" t="s">
        <v>15</v>
      </c>
      <c r="BP71" s="215"/>
      <c r="BQ71" s="215"/>
      <c r="BR71" s="228" t="s">
        <v>92</v>
      </c>
      <c r="BS71" s="229"/>
      <c r="BT71" s="229"/>
      <c r="BU71" s="229"/>
      <c r="BV71" s="229"/>
      <c r="BW71" s="229"/>
      <c r="BX71" s="229"/>
      <c r="BY71" s="229"/>
      <c r="BZ71" s="230"/>
      <c r="CA71" s="231" t="s">
        <v>16</v>
      </c>
      <c r="CB71" s="232"/>
      <c r="CC71" s="232"/>
      <c r="CD71" s="232"/>
      <c r="CE71" s="232"/>
      <c r="CF71" s="8"/>
      <c r="CG71" s="9"/>
    </row>
    <row r="72" spans="1:85" s="38" customFormat="1" ht="21.75" customHeight="1" x14ac:dyDescent="0.2">
      <c r="A72" s="6" t="s">
        <v>93</v>
      </c>
      <c r="B72" s="6" t="s">
        <v>3</v>
      </c>
      <c r="C72" s="222" t="s">
        <v>4</v>
      </c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3" t="s">
        <v>5</v>
      </c>
      <c r="AH72" s="223"/>
      <c r="AI72" s="223" t="s">
        <v>6</v>
      </c>
      <c r="AJ72" s="223"/>
      <c r="AK72" s="223" t="s">
        <v>7</v>
      </c>
      <c r="AL72" s="223"/>
      <c r="AM72" s="223" t="s">
        <v>8</v>
      </c>
      <c r="AN72" s="223"/>
      <c r="AO72" s="223" t="s">
        <v>9</v>
      </c>
      <c r="AP72" s="223"/>
      <c r="AQ72" s="224" t="s">
        <v>10</v>
      </c>
      <c r="AR72" s="224"/>
      <c r="AS72" s="7"/>
      <c r="AT72" s="7"/>
      <c r="AU72" s="7"/>
      <c r="AV72" s="132"/>
      <c r="AW72" s="134" t="s">
        <v>19</v>
      </c>
      <c r="AX72" s="135" t="s">
        <v>20</v>
      </c>
      <c r="AY72" s="135" t="s">
        <v>21</v>
      </c>
      <c r="AZ72" s="135" t="s">
        <v>94</v>
      </c>
      <c r="BA72" s="135" t="s">
        <v>95</v>
      </c>
      <c r="BB72" s="135" t="s">
        <v>96</v>
      </c>
      <c r="BC72" s="136" t="s">
        <v>22</v>
      </c>
      <c r="BD72" s="133" t="s">
        <v>97</v>
      </c>
      <c r="BE72" s="133" t="s">
        <v>98</v>
      </c>
      <c r="BF72" s="133" t="s">
        <v>99</v>
      </c>
      <c r="BG72" s="133" t="s">
        <v>100</v>
      </c>
      <c r="BH72" s="133" t="s">
        <v>97</v>
      </c>
      <c r="BI72" s="133" t="s">
        <v>98</v>
      </c>
      <c r="BJ72" s="133" t="s">
        <v>99</v>
      </c>
      <c r="BK72" s="137" t="s">
        <v>101</v>
      </c>
      <c r="BL72" s="138" t="s">
        <v>102</v>
      </c>
      <c r="BM72" s="138" t="s">
        <v>103</v>
      </c>
      <c r="BN72" s="138" t="s">
        <v>104</v>
      </c>
      <c r="BO72" s="139" t="s">
        <v>25</v>
      </c>
      <c r="BP72" s="139" t="s">
        <v>26</v>
      </c>
      <c r="BQ72" s="139" t="s">
        <v>27</v>
      </c>
      <c r="BR72" s="139" t="s">
        <v>28</v>
      </c>
      <c r="BS72" s="139" t="s">
        <v>24</v>
      </c>
      <c r="BT72" s="139" t="s">
        <v>27</v>
      </c>
      <c r="BU72" s="139" t="s">
        <v>23</v>
      </c>
      <c r="BV72" s="139" t="s">
        <v>25</v>
      </c>
      <c r="BW72" s="140" t="s">
        <v>105</v>
      </c>
      <c r="BX72" s="141" t="s">
        <v>106</v>
      </c>
      <c r="BY72" s="141" t="s">
        <v>107</v>
      </c>
      <c r="BZ72" s="141" t="s">
        <v>108</v>
      </c>
      <c r="CA72" s="17" t="s">
        <v>29</v>
      </c>
      <c r="CB72" s="17" t="s">
        <v>30</v>
      </c>
      <c r="CC72" s="17" t="s">
        <v>31</v>
      </c>
      <c r="CD72" s="17" t="s">
        <v>32</v>
      </c>
      <c r="CE72" s="17" t="s">
        <v>33</v>
      </c>
      <c r="CF72" s="17" t="s">
        <v>34</v>
      </c>
      <c r="CG72" s="17" t="s">
        <v>35</v>
      </c>
    </row>
    <row r="73" spans="1:85" s="38" customFormat="1" ht="30" customHeight="1" x14ac:dyDescent="0.2">
      <c r="A73" s="18">
        <v>7</v>
      </c>
      <c r="B73" s="142">
        <v>14</v>
      </c>
      <c r="C73" s="143" t="s">
        <v>17</v>
      </c>
      <c r="D73" s="197" t="str">
        <f>REPT('lista di qualificazione'!B8,1)</f>
        <v>ROSSI FERDINANDO - TT S. POLO (PR)</v>
      </c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8"/>
      <c r="R73" s="144" t="s">
        <v>18</v>
      </c>
      <c r="S73" s="205" t="str">
        <f>REPT(D75,1)</f>
        <v>FRANCHINI RICCARDO - DYNAMIS MANZOLINO (MO)</v>
      </c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7"/>
      <c r="AG73" s="10">
        <v>11</v>
      </c>
      <c r="AH73" s="11">
        <v>6</v>
      </c>
      <c r="AI73" s="12">
        <v>3</v>
      </c>
      <c r="AJ73" s="13">
        <v>11</v>
      </c>
      <c r="AK73" s="10">
        <v>11</v>
      </c>
      <c r="AL73" s="11">
        <v>7</v>
      </c>
      <c r="AM73" s="12">
        <v>11</v>
      </c>
      <c r="AN73" s="13">
        <v>2</v>
      </c>
      <c r="AO73" s="10"/>
      <c r="AP73" s="14"/>
      <c r="AQ73" s="15">
        <f t="shared" ref="AQ73:AQ78" si="36">IF(AG73="","",IF(AG73&lt;&gt;"",CF73))</f>
        <v>3</v>
      </c>
      <c r="AR73" s="15">
        <f t="shared" ref="AR73:AR78" si="37">IF(AG73="","",IF(AG73&lt;&gt;"",CG73))</f>
        <v>1</v>
      </c>
      <c r="AS73" s="16"/>
      <c r="AT73" s="16"/>
      <c r="AU73" s="16"/>
      <c r="AV73" s="145" t="str">
        <f>REPT(D73,1)</f>
        <v>ROSSI FERDINANDO - TT S. POLO (PR)</v>
      </c>
      <c r="AW73" s="146" t="str">
        <f>IF(AQ73="","0",IF(AQ73&gt;AR73,"2",IF(AQ73&lt;AR73,"0","")))</f>
        <v>2</v>
      </c>
      <c r="AX73" s="24"/>
      <c r="AY73" s="25"/>
      <c r="AZ73" s="6" t="str">
        <f>IF(AR76="","0",IF(AQ76&gt;AR76,"0",IF(AQ76&lt;AR76,"2","")))</f>
        <v>2</v>
      </c>
      <c r="BA73" s="6" t="str">
        <f>IF(AR77="","0",IF(AQ77&gt;AR77,"0",IF(AQ77&lt;AR77,"2","")))</f>
        <v>2</v>
      </c>
      <c r="BB73" s="25"/>
      <c r="BC73" s="147">
        <f>SUM(AW73+AZ73+BA73)</f>
        <v>6</v>
      </c>
      <c r="BD73" s="148" t="str">
        <f>IF(AW73="2","1","0")</f>
        <v>1</v>
      </c>
      <c r="BE73" s="148" t="str">
        <f>IF(AZ73="2","1","0")</f>
        <v>1</v>
      </c>
      <c r="BF73" s="148" t="str">
        <f>IF(BA73="2","1","0")</f>
        <v>1</v>
      </c>
      <c r="BG73" s="149">
        <f>SUM(BD73+BE73+BF73)</f>
        <v>3</v>
      </c>
      <c r="BH73" s="148" t="str">
        <f>IF(AW73&gt;AW75,"0",IF(AW73&lt;AW75,"1","0"))</f>
        <v>0</v>
      </c>
      <c r="BI73" s="148" t="str">
        <f>IF(AZ73&gt;AZ76,"0",IF(AZ73&lt;AZ76,"1","0"))</f>
        <v>0</v>
      </c>
      <c r="BJ73" s="148" t="str">
        <f>IF(BA73&gt;BA74,"0",IF(BA73&lt;BA74,"1","0"))</f>
        <v>0</v>
      </c>
      <c r="BK73" s="149">
        <f>SUM(BH73+BI73+BJ73)</f>
        <v>0</v>
      </c>
      <c r="BL73" s="150">
        <f>SUM(CF73+CG76+CG77)</f>
        <v>9</v>
      </c>
      <c r="BM73" s="150">
        <f>SUM(CG73+CF76+CF77)</f>
        <v>2</v>
      </c>
      <c r="BN73" s="150">
        <f>SUM(BL73-BM73)</f>
        <v>7</v>
      </c>
      <c r="BO73" s="150">
        <f>SUM(AG73+AI73+AK73+AM73+AO73+AH76+AJ76+AL76+AN76+AP76+AH77+AJ77+AL77+AN77+AP77)</f>
        <v>113</v>
      </c>
      <c r="BP73" s="150">
        <f>SUM(AH73+AJ73+AL73+AN73+AP73+AG76+AI76+AK76+AM76+AO76+AG77+AI77+AK77+AM77+AO77)</f>
        <v>88</v>
      </c>
      <c r="BQ73" s="150">
        <f>SUM(BO73-BP73)</f>
        <v>25</v>
      </c>
      <c r="BR73" s="150">
        <f>BC73*BR70</f>
        <v>600000</v>
      </c>
      <c r="BS73" s="150">
        <f>BN73*BN70</f>
        <v>0.70000000000000007</v>
      </c>
      <c r="BT73" s="150">
        <f>SUM(BQ73*BQ70)</f>
        <v>2.5000000000000001E-2</v>
      </c>
      <c r="BU73" s="150">
        <f>SUM(BL73*BL70)</f>
        <v>9.0000000000000008E-4</v>
      </c>
      <c r="BV73" s="150">
        <f>SUM(BO73*BO70)</f>
        <v>1.13E-4</v>
      </c>
      <c r="BW73" s="151">
        <f>SUM(BR73+BS73+BT73+BU73+BV73)</f>
        <v>600000.72601300001</v>
      </c>
      <c r="BX73" s="150" t="str">
        <f>IF(BW73&lt;MAX(BW73:BW76),BW73,"")</f>
        <v/>
      </c>
      <c r="BY73" s="150" t="str">
        <f>IF(BX73&lt;MAX(BX73:BX76),BX73,"")</f>
        <v/>
      </c>
      <c r="BZ73" s="150" t="str">
        <f>IF(BY73&lt;MAX(BY73:BY76),BY73,"")</f>
        <v/>
      </c>
      <c r="CA73" s="26" t="str">
        <f t="shared" ref="CA73:CA78" si="38">IF(AND(AG73&lt;&gt;"",AH73&lt;&gt;""),IF(AG73&gt;AH73,"c","f"),0)</f>
        <v>c</v>
      </c>
      <c r="CB73" s="26" t="str">
        <f t="shared" ref="CB73:CB78" si="39">IF(AND(AI73&lt;&gt;"",AJ73&lt;&gt;""),IF(AI73&gt;AJ73,"c","f"),0)</f>
        <v>f</v>
      </c>
      <c r="CC73" s="26" t="str">
        <f t="shared" ref="CC73:CC78" si="40">IF(AND(AK73&lt;&gt;"",AL73&lt;&gt;""),IF(AK73&gt;AL73,"c","f"),0)</f>
        <v>c</v>
      </c>
      <c r="CD73" s="26" t="str">
        <f t="shared" ref="CD73:CD78" si="41">IF(AND(AM73&lt;&gt;"",AN73&lt;&gt;""),IF(AM73&gt;AN73,"c","f"),0)</f>
        <v>c</v>
      </c>
      <c r="CE73" s="26">
        <f t="shared" ref="CE73:CE78" si="42">IF(AND(AO73&lt;&gt;"",AP73&lt;&gt;""),IF(AO73&gt;AP73,"c","f"),0)</f>
        <v>0</v>
      </c>
      <c r="CF73" s="26">
        <f t="shared" ref="CF73:CF78" si="43">COUNTIF(CA73:CE73,"c")</f>
        <v>3</v>
      </c>
      <c r="CG73" s="26">
        <f t="shared" ref="CG73:CG78" si="44">COUNTIF(CA73:CE73,"f")</f>
        <v>1</v>
      </c>
    </row>
    <row r="74" spans="1:85" s="38" customFormat="1" ht="30" customHeight="1" x14ac:dyDescent="0.2">
      <c r="A74" s="152">
        <v>7</v>
      </c>
      <c r="B74" s="19"/>
      <c r="C74" s="153" t="s">
        <v>38</v>
      </c>
      <c r="D74" s="197" t="str">
        <f>REPT('lista di qualificazione'!B13,1)</f>
        <v>CARROZZI LUCA - V. CASALGRANDE (RE)</v>
      </c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8"/>
      <c r="R74" s="154" t="s">
        <v>18</v>
      </c>
      <c r="S74" s="194" t="str">
        <f>REPT(D76,1)</f>
        <v>RATHNAYAKE DON MAJULA - V. CASALGRANDE (RE)</v>
      </c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6"/>
      <c r="AG74" s="20">
        <v>9</v>
      </c>
      <c r="AH74" s="21">
        <v>11</v>
      </c>
      <c r="AI74" s="22">
        <v>3</v>
      </c>
      <c r="AJ74" s="23">
        <v>11</v>
      </c>
      <c r="AK74" s="20">
        <v>4</v>
      </c>
      <c r="AL74" s="21">
        <v>11</v>
      </c>
      <c r="AM74" s="22"/>
      <c r="AN74" s="23"/>
      <c r="AO74" s="20"/>
      <c r="AP74" s="23"/>
      <c r="AQ74" s="15">
        <f t="shared" si="36"/>
        <v>0</v>
      </c>
      <c r="AR74" s="15">
        <f t="shared" si="37"/>
        <v>3</v>
      </c>
      <c r="AS74" s="16"/>
      <c r="AT74" s="16"/>
      <c r="AU74" s="16"/>
      <c r="AV74" s="145" t="str">
        <f>REPT(D74,1)</f>
        <v>CARROZZI LUCA - V. CASALGRANDE (RE)</v>
      </c>
      <c r="AW74" s="146"/>
      <c r="AX74" s="6" t="str">
        <f>IF(AQ74="","0",IF(AQ74&gt;AR74,"2",IF(AQ74&lt;AR74,"0","")))</f>
        <v>0</v>
      </c>
      <c r="AY74" s="6" t="str">
        <f>IF(AR75="","0",IF(AQ75&gt;AR75,"0",IF(AQ75&lt;AR75,"2","")))</f>
        <v>0</v>
      </c>
      <c r="AZ74" s="24"/>
      <c r="BA74" s="6" t="str">
        <f>IF(AQ77="","0",IF(AR77&gt;AQ77,"0",IF(AR77&lt;AQ77,"2","")))</f>
        <v>0</v>
      </c>
      <c r="BB74" s="25"/>
      <c r="BC74" s="147">
        <f>SUM(AX74+AY74+BA74)</f>
        <v>0</v>
      </c>
      <c r="BD74" s="148" t="str">
        <f>IF(AX74="2","1","0")</f>
        <v>0</v>
      </c>
      <c r="BE74" s="148" t="str">
        <f>IF(AY74="2","1","0")</f>
        <v>0</v>
      </c>
      <c r="BF74" s="148" t="str">
        <f>IF(BA74="2","1","0")</f>
        <v>0</v>
      </c>
      <c r="BG74" s="149">
        <f>SUM(BD74+BE74+BF74)</f>
        <v>0</v>
      </c>
      <c r="BH74" s="148" t="str">
        <f>IF(AX74&gt;AX76,"0",IF(AX74&lt;AX76,"1","0"))</f>
        <v>1</v>
      </c>
      <c r="BI74" s="148" t="str">
        <f>IF(AY74&gt;AY75,"0",IF(AY74&lt;AY75,"1","0"))</f>
        <v>1</v>
      </c>
      <c r="BJ74" s="148" t="str">
        <f>IF(BA74&gt;BA73,"0",IF(BA74&lt;BA73,"1","0"))</f>
        <v>1</v>
      </c>
      <c r="BK74" s="149">
        <f>SUM(BH74+BI74+BJ74)</f>
        <v>3</v>
      </c>
      <c r="BL74" s="150">
        <f>SUM(CF74+CG75+CF77)</f>
        <v>1</v>
      </c>
      <c r="BM74" s="150">
        <f>SUM(CG74+CF75+CG77)</f>
        <v>9</v>
      </c>
      <c r="BN74" s="150">
        <f>SUM(BL74-BM74)</f>
        <v>-8</v>
      </c>
      <c r="BO74" s="150">
        <f>SUM(AG74+AI74+AK74+AM74+AO74+AH75+AJ75+AL75+AN75+AP75+AG77+AI77+AK77+AM77+AO77)</f>
        <v>74</v>
      </c>
      <c r="BP74" s="150">
        <f>SUM(AH74+AJ74+AL74+AN74+AP74+AG75+AI75+AK75+AM75+AO75+AH77+AJ77+AL77+AN77+AP77)</f>
        <v>108</v>
      </c>
      <c r="BQ74" s="150">
        <f>SUM(BO74-BP74)</f>
        <v>-34</v>
      </c>
      <c r="BR74" s="150">
        <f>BC74*BR70</f>
        <v>0</v>
      </c>
      <c r="BS74" s="150">
        <f>BN74*BN70</f>
        <v>-0.8</v>
      </c>
      <c r="BT74" s="150">
        <f>SUM(BQ74*BQ70)</f>
        <v>-3.4000000000000002E-2</v>
      </c>
      <c r="BU74" s="150">
        <f>SUM(BL74*BL70)</f>
        <v>1E-4</v>
      </c>
      <c r="BV74" s="150">
        <f>SUM(BO74*BO70)</f>
        <v>7.3999999999999996E-5</v>
      </c>
      <c r="BW74" s="151">
        <f>SUM(BR74+BS74+BT74+BU74+BV74)</f>
        <v>-0.83382600000000007</v>
      </c>
      <c r="BX74" s="150">
        <f>IF(BW74&lt;MAX(BW73:BW76),BW74,"")</f>
        <v>-0.83382600000000007</v>
      </c>
      <c r="BY74" s="150">
        <f>IF(BX74&lt;MAX(BX73:BX76),BX74,"")</f>
        <v>-0.83382600000000007</v>
      </c>
      <c r="BZ74" s="150">
        <f>IF(BY74&lt;MAX(BY73:BY76),BY74,"")</f>
        <v>-0.83382600000000007</v>
      </c>
      <c r="CA74" s="26" t="str">
        <f t="shared" si="38"/>
        <v>f</v>
      </c>
      <c r="CB74" s="26" t="str">
        <f t="shared" si="39"/>
        <v>f</v>
      </c>
      <c r="CC74" s="26" t="str">
        <f t="shared" si="40"/>
        <v>f</v>
      </c>
      <c r="CD74" s="26">
        <f t="shared" si="41"/>
        <v>0</v>
      </c>
      <c r="CE74" s="26">
        <f t="shared" si="42"/>
        <v>0</v>
      </c>
      <c r="CF74" s="26">
        <f t="shared" si="43"/>
        <v>0</v>
      </c>
      <c r="CG74" s="26">
        <f t="shared" si="44"/>
        <v>3</v>
      </c>
    </row>
    <row r="75" spans="1:85" s="38" customFormat="1" ht="30" customHeight="1" x14ac:dyDescent="0.2">
      <c r="A75" s="152">
        <v>7</v>
      </c>
      <c r="B75" s="19"/>
      <c r="C75" s="153" t="s">
        <v>36</v>
      </c>
      <c r="D75" s="197" t="str">
        <f>REPT('lista di qualificazione'!B20,1)</f>
        <v>FRANCHINI RICCARDO - DYNAMIS MANZOLINO (MO)</v>
      </c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8"/>
      <c r="R75" s="154" t="s">
        <v>18</v>
      </c>
      <c r="S75" s="194" t="str">
        <f>REPT(D74,1)</f>
        <v>CARROZZI LUCA - V. CASALGRANDE (RE)</v>
      </c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6"/>
      <c r="AG75" s="20">
        <v>12</v>
      </c>
      <c r="AH75" s="21">
        <v>10</v>
      </c>
      <c r="AI75" s="22">
        <v>11</v>
      </c>
      <c r="AJ75" s="23">
        <v>8</v>
      </c>
      <c r="AK75" s="20">
        <v>11</v>
      </c>
      <c r="AL75" s="21">
        <v>6</v>
      </c>
      <c r="AM75" s="22"/>
      <c r="AN75" s="23"/>
      <c r="AO75" s="20"/>
      <c r="AP75" s="23"/>
      <c r="AQ75" s="15">
        <f t="shared" si="36"/>
        <v>3</v>
      </c>
      <c r="AR75" s="15">
        <f t="shared" si="37"/>
        <v>0</v>
      </c>
      <c r="AS75" s="16"/>
      <c r="AT75" s="16"/>
      <c r="AU75" s="16"/>
      <c r="AV75" s="145" t="str">
        <f>REPT(D75,1)</f>
        <v>FRANCHINI RICCARDO - DYNAMIS MANZOLINO (MO)</v>
      </c>
      <c r="AW75" s="146" t="str">
        <f>IF(AR73="","0",IF(AQ73&gt;AR73,"0",IF(AR73&gt;AQ73,"2","")))</f>
        <v>0</v>
      </c>
      <c r="AX75" s="25"/>
      <c r="AY75" s="6" t="str">
        <f>IF(AQ75="","0",IF(AQ75&gt;AR75,"2",IF(AQ75&lt;AR75,"0","")))</f>
        <v>2</v>
      </c>
      <c r="AZ75" s="25"/>
      <c r="BA75" s="25"/>
      <c r="BB75" s="6" t="str">
        <f>IF(AQ78="","0",IF(AR78&gt;AQ78,"0",IF(AR78&lt;AQ78,"2","")))</f>
        <v>0</v>
      </c>
      <c r="BC75" s="147">
        <f>SUM(AW75+AY75+BB75)</f>
        <v>2</v>
      </c>
      <c r="BD75" s="148" t="str">
        <f>IF(AW75="2","1","0")</f>
        <v>0</v>
      </c>
      <c r="BE75" s="148" t="str">
        <f>IF(AY75="2","1","0")</f>
        <v>1</v>
      </c>
      <c r="BF75" s="148" t="str">
        <f>IF(BB75="2","1","0")</f>
        <v>0</v>
      </c>
      <c r="BG75" s="149">
        <f>SUM(BD75+BE75+BF75)</f>
        <v>1</v>
      </c>
      <c r="BH75" s="148" t="str">
        <f>IF(AW75&gt;AW73,"0",IF(AW75&lt;AW73,"1","0"))</f>
        <v>1</v>
      </c>
      <c r="BI75" s="148" t="str">
        <f>IF(AY75&gt;AY74,"0",IF(AY75&lt;AY74,"1","0"))</f>
        <v>0</v>
      </c>
      <c r="BJ75" s="148" t="str">
        <f>IF(BB75&gt;BB76,"0",IF(BB75&lt;BB76,"1","0"))</f>
        <v>1</v>
      </c>
      <c r="BK75" s="149">
        <f>SUM(BH75+BI75+BJ75)</f>
        <v>2</v>
      </c>
      <c r="BL75" s="150">
        <f>SUM(CG73+CF75+CF78)</f>
        <v>5</v>
      </c>
      <c r="BM75" s="150">
        <f>SUM(CF73+CG75+CG78)</f>
        <v>6</v>
      </c>
      <c r="BN75" s="150">
        <f>SUM(BL75-BM75)</f>
        <v>-1</v>
      </c>
      <c r="BO75" s="150">
        <f>SUM(AH73+AJ73+AL73+AN73+AP73+AG75+AI75+AK75+AM75+AO75+AG78+AI78+AK78+AM78+AO78)</f>
        <v>87</v>
      </c>
      <c r="BP75" s="150">
        <f>SUM(AG73+AI73+AK73+AM73+AO73+AH75+AJ75+AL75+AN75+AP75+AH78+AJ78+AL78+AN78+AP78)</f>
        <v>100</v>
      </c>
      <c r="BQ75" s="150">
        <f>SUM(BO75-BP75)</f>
        <v>-13</v>
      </c>
      <c r="BR75" s="150">
        <f>BC75*BR70</f>
        <v>200000</v>
      </c>
      <c r="BS75" s="150">
        <f>BN75*BN70</f>
        <v>-0.1</v>
      </c>
      <c r="BT75" s="150">
        <f>SUM(BQ75*BQ70)</f>
        <v>-1.3000000000000001E-2</v>
      </c>
      <c r="BU75" s="150">
        <f>SUM(BL75*BL70)</f>
        <v>5.0000000000000001E-4</v>
      </c>
      <c r="BV75" s="150">
        <f>SUM(BO75*BO70)</f>
        <v>8.7000000000000001E-5</v>
      </c>
      <c r="BW75" s="151">
        <f>SUM(BR75+BS75+BT75+BU75+BV75)</f>
        <v>199999.88758699998</v>
      </c>
      <c r="BX75" s="150">
        <f>IF(BW75&lt;MAX(BW73:BW76),BW75,"")</f>
        <v>199999.88758699998</v>
      </c>
      <c r="BY75" s="150">
        <f>IF(BX75&lt;MAX(BX73:BX76),BX75,"")</f>
        <v>199999.88758699998</v>
      </c>
      <c r="BZ75" s="150" t="str">
        <f>IF(BY75&lt;MAX(BY73:BY76),BY75,"")</f>
        <v/>
      </c>
      <c r="CA75" s="26" t="str">
        <f t="shared" si="38"/>
        <v>c</v>
      </c>
      <c r="CB75" s="26" t="str">
        <f t="shared" si="39"/>
        <v>c</v>
      </c>
      <c r="CC75" s="26" t="str">
        <f t="shared" si="40"/>
        <v>c</v>
      </c>
      <c r="CD75" s="26">
        <f t="shared" si="41"/>
        <v>0</v>
      </c>
      <c r="CE75" s="26">
        <f t="shared" si="42"/>
        <v>0</v>
      </c>
      <c r="CF75" s="26">
        <f t="shared" si="43"/>
        <v>3</v>
      </c>
      <c r="CG75" s="26">
        <f t="shared" si="44"/>
        <v>0</v>
      </c>
    </row>
    <row r="76" spans="1:85" s="38" customFormat="1" ht="30" customHeight="1" thickBot="1" x14ac:dyDescent="0.25">
      <c r="A76" s="152">
        <v>7</v>
      </c>
      <c r="B76" s="19"/>
      <c r="C76" s="153" t="s">
        <v>109</v>
      </c>
      <c r="D76" s="197" t="str">
        <f>REPT('lista di qualificazione'!B27,1)</f>
        <v>RATHNAYAKE DON MAJULA - V. CASALGRANDE (RE)</v>
      </c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8"/>
      <c r="R76" s="154" t="s">
        <v>18</v>
      </c>
      <c r="S76" s="194" t="str">
        <f>REPT(D73,1)</f>
        <v>ROSSI FERDINANDO - TT S. POLO (PR)</v>
      </c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6"/>
      <c r="AG76" s="20">
        <v>10</v>
      </c>
      <c r="AH76" s="21">
        <v>12</v>
      </c>
      <c r="AI76" s="22">
        <v>11</v>
      </c>
      <c r="AJ76" s="23">
        <v>13</v>
      </c>
      <c r="AK76" s="20">
        <v>7</v>
      </c>
      <c r="AL76" s="21">
        <v>11</v>
      </c>
      <c r="AM76" s="22"/>
      <c r="AN76" s="23"/>
      <c r="AO76" s="20"/>
      <c r="AP76" s="23"/>
      <c r="AQ76" s="15">
        <f t="shared" si="36"/>
        <v>0</v>
      </c>
      <c r="AR76" s="15">
        <f t="shared" si="37"/>
        <v>3</v>
      </c>
      <c r="AS76" s="16"/>
      <c r="AT76" s="16"/>
      <c r="AU76" s="16"/>
      <c r="AV76" s="145" t="str">
        <f>REPT(D76,1)</f>
        <v>RATHNAYAKE DON MAJULA - V. CASALGRANDE (RE)</v>
      </c>
      <c r="AW76" s="155"/>
      <c r="AX76" s="6" t="str">
        <f>IF(AR74="","0",IF(AQ74&gt;AR74,"0",IF(AQ74&lt;AR74,"2","")))</f>
        <v>2</v>
      </c>
      <c r="AY76" s="25"/>
      <c r="AZ76" s="6" t="str">
        <f>IF(AQ76="","0",IF(AR76&gt;AQ76,"0",IF(AR76&lt;AQ76,"2","")))</f>
        <v>0</v>
      </c>
      <c r="BA76" s="25"/>
      <c r="BB76" s="6" t="str">
        <f>IF(AQ78="","0",IF(AR78&gt;AQ78,"2",IF(AR78&lt;AQ78,"0","")))</f>
        <v>2</v>
      </c>
      <c r="BC76" s="147">
        <f>SUM(AX76+AZ76+BB76)</f>
        <v>4</v>
      </c>
      <c r="BD76" s="148" t="str">
        <f>IF(AX76="2","1","0")</f>
        <v>1</v>
      </c>
      <c r="BE76" s="148" t="str">
        <f>IF(AZ76="2","1","0")</f>
        <v>0</v>
      </c>
      <c r="BF76" s="148" t="str">
        <f>IF(BB76="2","1","0")</f>
        <v>1</v>
      </c>
      <c r="BG76" s="149">
        <f>SUM(BD76+BE76+BF76)</f>
        <v>2</v>
      </c>
      <c r="BH76" s="148" t="str">
        <f>IF(AX76&gt;AX74,"0",IF(AX76&lt;AX74,"1","0"))</f>
        <v>0</v>
      </c>
      <c r="BI76" s="148" t="str">
        <f>IF(AZ76&gt;AZ73,"0",IF(AZ76&lt;AZ73,"1","0"))</f>
        <v>1</v>
      </c>
      <c r="BJ76" s="148" t="str">
        <f>IF(BB76&gt;BB75,"0",IF(BB76&lt;BB75,"1","0"))</f>
        <v>0</v>
      </c>
      <c r="BK76" s="149">
        <f>SUM(BH76+BI76+BJ76)</f>
        <v>1</v>
      </c>
      <c r="BL76" s="150">
        <f>SUM(CG74+CF76+CG78)</f>
        <v>6</v>
      </c>
      <c r="BM76" s="150">
        <f>SUM(CF74+CG76+CF78)</f>
        <v>4</v>
      </c>
      <c r="BN76" s="150">
        <f>SUM(BL76-BM76)</f>
        <v>2</v>
      </c>
      <c r="BO76" s="150">
        <f>SUM(AH74+AJ74+AL74+AN74+AP74+AG76+AI76+AK76+AM76+AO76+AH78+AJ78+AL78+AN78+AP78)</f>
        <v>101</v>
      </c>
      <c r="BP76" s="150">
        <f>SUM(AG74+AI74+AK74+AM74+AO74+AH76+AJ76+AL76+AN76+AP76+AG78+AI78+AK78+AM78+AO78)</f>
        <v>79</v>
      </c>
      <c r="BQ76" s="150">
        <f>SUM(BO76-BP76)</f>
        <v>22</v>
      </c>
      <c r="BR76" s="150">
        <f>BC76*BR70</f>
        <v>400000</v>
      </c>
      <c r="BS76" s="150">
        <f>BN76*BN70</f>
        <v>0.2</v>
      </c>
      <c r="BT76" s="150">
        <f>SUM(BQ76*BQ70)</f>
        <v>2.1999999999999999E-2</v>
      </c>
      <c r="BU76" s="150">
        <f>SUM(BL76*BL70)</f>
        <v>6.0000000000000006E-4</v>
      </c>
      <c r="BV76" s="150">
        <f>SUM(BO76*BO70)</f>
        <v>1.01E-4</v>
      </c>
      <c r="BW76" s="151">
        <f>SUM(BR76+BS76+BT76+BU76+BV76)</f>
        <v>400000.22270100005</v>
      </c>
      <c r="BX76" s="150">
        <f>IF(BW76&lt;MAX(BW73:BW76),BW76,"")</f>
        <v>400000.22270100005</v>
      </c>
      <c r="BY76" s="150" t="str">
        <f>IF(BX76&lt;MAX(BX73:BX76),BX76,"")</f>
        <v/>
      </c>
      <c r="BZ76" s="150" t="str">
        <f>IF(BY76&lt;MAX(BY73:BY76),BY76,"")</f>
        <v/>
      </c>
      <c r="CA76" s="26" t="str">
        <f t="shared" si="38"/>
        <v>f</v>
      </c>
      <c r="CB76" s="26" t="str">
        <f t="shared" si="39"/>
        <v>f</v>
      </c>
      <c r="CC76" s="26" t="str">
        <f t="shared" si="40"/>
        <v>f</v>
      </c>
      <c r="CD76" s="26">
        <f t="shared" si="41"/>
        <v>0</v>
      </c>
      <c r="CE76" s="26">
        <f t="shared" si="42"/>
        <v>0</v>
      </c>
      <c r="CF76" s="26">
        <f t="shared" si="43"/>
        <v>0</v>
      </c>
      <c r="CG76" s="26">
        <f t="shared" si="44"/>
        <v>3</v>
      </c>
    </row>
    <row r="77" spans="1:85" s="38" customFormat="1" ht="30" customHeight="1" x14ac:dyDescent="0.2">
      <c r="A77" s="152">
        <v>7</v>
      </c>
      <c r="B77" s="19"/>
      <c r="C77" s="153" t="s">
        <v>110</v>
      </c>
      <c r="D77" s="195" t="str">
        <f>REPT(D74,1)</f>
        <v>CARROZZI LUCA - V. CASALGRANDE (RE)</v>
      </c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6"/>
      <c r="R77" s="154" t="s">
        <v>18</v>
      </c>
      <c r="S77" s="194" t="str">
        <f>REPT(D73,1)</f>
        <v>ROSSI FERDINANDO - TT S. POLO (PR)</v>
      </c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6"/>
      <c r="AG77" s="20">
        <v>10</v>
      </c>
      <c r="AH77" s="21">
        <v>12</v>
      </c>
      <c r="AI77" s="22">
        <v>11</v>
      </c>
      <c r="AJ77" s="23">
        <v>7</v>
      </c>
      <c r="AK77" s="20">
        <v>6</v>
      </c>
      <c r="AL77" s="21">
        <v>11</v>
      </c>
      <c r="AM77" s="22">
        <v>7</v>
      </c>
      <c r="AN77" s="23">
        <v>11</v>
      </c>
      <c r="AO77" s="20"/>
      <c r="AP77" s="23"/>
      <c r="AQ77" s="15">
        <f t="shared" si="36"/>
        <v>1</v>
      </c>
      <c r="AR77" s="15">
        <f t="shared" si="37"/>
        <v>3</v>
      </c>
      <c r="AS77" s="16"/>
      <c r="AT77" s="16"/>
      <c r="AU77" s="16"/>
      <c r="AV77" s="156" t="s">
        <v>49</v>
      </c>
      <c r="AW77" s="157" t="s">
        <v>50</v>
      </c>
      <c r="AX77" s="158" t="s">
        <v>111</v>
      </c>
      <c r="AY77" s="159" t="s">
        <v>112</v>
      </c>
      <c r="BA77" s="34"/>
      <c r="BB77" s="34"/>
      <c r="BD77" s="160"/>
      <c r="BE77" s="160"/>
      <c r="BF77" s="160"/>
      <c r="BG77" s="160"/>
      <c r="BH77" s="160"/>
      <c r="BI77" s="160"/>
      <c r="BJ77" s="160"/>
      <c r="BK77" s="160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30"/>
      <c r="BY77" s="130"/>
      <c r="BZ77" s="130"/>
      <c r="CA77" s="26" t="str">
        <f t="shared" si="38"/>
        <v>f</v>
      </c>
      <c r="CB77" s="26" t="str">
        <f t="shared" si="39"/>
        <v>c</v>
      </c>
      <c r="CC77" s="26" t="str">
        <f t="shared" si="40"/>
        <v>f</v>
      </c>
      <c r="CD77" s="26" t="str">
        <f t="shared" si="41"/>
        <v>f</v>
      </c>
      <c r="CE77" s="26">
        <f t="shared" si="42"/>
        <v>0</v>
      </c>
      <c r="CF77" s="26">
        <f t="shared" si="43"/>
        <v>1</v>
      </c>
      <c r="CG77" s="26">
        <f t="shared" si="44"/>
        <v>3</v>
      </c>
    </row>
    <row r="78" spans="1:85" s="38" customFormat="1" ht="30" customHeight="1" x14ac:dyDescent="0.2">
      <c r="A78" s="27">
        <v>7</v>
      </c>
      <c r="B78" s="28"/>
      <c r="C78" s="162" t="s">
        <v>113</v>
      </c>
      <c r="D78" s="202" t="str">
        <f>REPT(D75,1)</f>
        <v>FRANCHINI RICCARDO - DYNAMIS MANZOLINO (MO)</v>
      </c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3"/>
      <c r="R78" s="163" t="s">
        <v>18</v>
      </c>
      <c r="S78" s="204" t="str">
        <f>REPT(D76,1)</f>
        <v>RATHNAYAKE DON MAJULA - V. CASALGRANDE (RE)</v>
      </c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3"/>
      <c r="AG78" s="29">
        <v>5</v>
      </c>
      <c r="AH78" s="30">
        <v>11</v>
      </c>
      <c r="AI78" s="31">
        <v>5</v>
      </c>
      <c r="AJ78" s="32">
        <v>11</v>
      </c>
      <c r="AK78" s="29">
        <v>11</v>
      </c>
      <c r="AL78" s="30">
        <v>7</v>
      </c>
      <c r="AM78" s="31">
        <v>6</v>
      </c>
      <c r="AN78" s="32">
        <v>11</v>
      </c>
      <c r="AO78" s="29"/>
      <c r="AP78" s="32"/>
      <c r="AQ78" s="15">
        <f t="shared" si="36"/>
        <v>1</v>
      </c>
      <c r="AR78" s="15">
        <f t="shared" si="37"/>
        <v>3</v>
      </c>
      <c r="AS78" s="16"/>
      <c r="AT78" s="16"/>
      <c r="AU78" s="16"/>
      <c r="AV78" s="164" t="str">
        <f>IF(BW73=MAX(BW73:BW76),AV73,"")</f>
        <v>ROSSI FERDINANDO - TT S. POLO (PR)</v>
      </c>
      <c r="AW78" s="165" t="str">
        <f>IF(BX73=MAX(BX73:BX76),AV73,"")</f>
        <v/>
      </c>
      <c r="AX78" s="36" t="str">
        <f>IF(BY73=MAX(BY73:BY76),AV73,"")</f>
        <v/>
      </c>
      <c r="AY78" s="37" t="str">
        <f>IF(BZ73=MAX(BZ73:BZ76),AV73,"")</f>
        <v/>
      </c>
      <c r="BA78" s="35"/>
      <c r="BB78" s="35"/>
      <c r="BD78" s="160"/>
      <c r="BE78" s="160"/>
      <c r="BF78" s="160"/>
      <c r="BG78" s="160"/>
      <c r="BH78" s="160"/>
      <c r="BI78" s="160"/>
      <c r="BJ78" s="160"/>
      <c r="BK78" s="160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30"/>
      <c r="BY78" s="130"/>
      <c r="BZ78" s="130"/>
      <c r="CA78" s="26" t="str">
        <f t="shared" si="38"/>
        <v>f</v>
      </c>
      <c r="CB78" s="26" t="str">
        <f t="shared" si="39"/>
        <v>f</v>
      </c>
      <c r="CC78" s="26" t="str">
        <f t="shared" si="40"/>
        <v>c</v>
      </c>
      <c r="CD78" s="26" t="str">
        <f t="shared" si="41"/>
        <v>f</v>
      </c>
      <c r="CE78" s="26">
        <f t="shared" si="42"/>
        <v>0</v>
      </c>
      <c r="CF78" s="26">
        <f t="shared" si="43"/>
        <v>1</v>
      </c>
      <c r="CG78" s="26">
        <f t="shared" si="44"/>
        <v>3</v>
      </c>
    </row>
    <row r="79" spans="1:85" s="38" customFormat="1" ht="21.75" customHeight="1" x14ac:dyDescent="0.2">
      <c r="A79" s="200" t="s">
        <v>39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1"/>
      <c r="AR79" s="201"/>
      <c r="AS79" s="5"/>
      <c r="AT79" s="5"/>
      <c r="AU79" s="5"/>
      <c r="AV79" s="164" t="str">
        <f>IF(BW74=MAX(BW73:BW76),AV74,"")</f>
        <v/>
      </c>
      <c r="AW79" s="165" t="str">
        <f>IF(BX74=MAX(BX73:BX76),AV74,"")</f>
        <v/>
      </c>
      <c r="AX79" s="36" t="str">
        <f>IF(BY74=MAX(BY73:BY76),AV74,"")</f>
        <v/>
      </c>
      <c r="AY79" s="37" t="str">
        <f>IF(BZ74=MAX(BZ73:BZ76),AV74,"")</f>
        <v>CARROZZI LUCA - V. CASALGRANDE (RE)</v>
      </c>
      <c r="BA79" s="35"/>
      <c r="BB79" s="35"/>
      <c r="BD79" s="160"/>
      <c r="BE79" s="160"/>
      <c r="BF79" s="160"/>
      <c r="BG79" s="160"/>
      <c r="BH79" s="160"/>
      <c r="BI79" s="160"/>
      <c r="BJ79" s="160"/>
      <c r="BK79" s="160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30"/>
      <c r="BY79" s="130"/>
      <c r="BZ79" s="130"/>
    </row>
    <row r="80" spans="1:85" s="38" customFormat="1" ht="21.75" customHeight="1" x14ac:dyDescent="0.2">
      <c r="A80" s="219" t="s">
        <v>40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199" t="s">
        <v>41</v>
      </c>
      <c r="AA80" s="208"/>
      <c r="AB80" s="208"/>
      <c r="AC80" s="199" t="s">
        <v>42</v>
      </c>
      <c r="AD80" s="199"/>
      <c r="AE80" s="199" t="s">
        <v>43</v>
      </c>
      <c r="AF80" s="199"/>
      <c r="AG80" s="199" t="s">
        <v>44</v>
      </c>
      <c r="AH80" s="199"/>
      <c r="AI80" s="199" t="s">
        <v>45</v>
      </c>
      <c r="AJ80" s="199"/>
      <c r="AK80" s="199" t="s">
        <v>24</v>
      </c>
      <c r="AL80" s="199"/>
      <c r="AM80" s="199" t="s">
        <v>46</v>
      </c>
      <c r="AN80" s="199"/>
      <c r="AO80" s="199" t="s">
        <v>47</v>
      </c>
      <c r="AP80" s="199"/>
      <c r="AQ80" s="225" t="s">
        <v>48</v>
      </c>
      <c r="AR80" s="226"/>
      <c r="AS80" s="33"/>
      <c r="AT80" s="33"/>
      <c r="AU80" s="33"/>
      <c r="AV80" s="164" t="str">
        <f>IF(BW75=MAX(BW73:BW76),AV75,"")</f>
        <v/>
      </c>
      <c r="AW80" s="165" t="str">
        <f>IF(BX75=MAX(BX73:BX76),AV75,"")</f>
        <v/>
      </c>
      <c r="AX80" s="36" t="str">
        <f>IF(BY75=MAX(BY73:BY76),AV75,"")</f>
        <v>FRANCHINI RICCARDO - DYNAMIS MANZOLINO (MO)</v>
      </c>
      <c r="AY80" s="37" t="str">
        <f>IF(BZ75=MAX(BZ73:BZ76),AV75,"")</f>
        <v/>
      </c>
      <c r="BA80" s="35"/>
      <c r="BB80" s="35"/>
      <c r="BD80" s="160"/>
      <c r="BE80" s="160"/>
      <c r="BF80" s="160"/>
      <c r="BG80" s="160"/>
      <c r="BH80" s="160"/>
      <c r="BI80" s="160"/>
      <c r="BJ80" s="160"/>
      <c r="BK80" s="160"/>
      <c r="BL80" s="161"/>
      <c r="BM80" s="161"/>
      <c r="BN80" s="161"/>
      <c r="BO80" s="161"/>
      <c r="BP80" s="161"/>
      <c r="BQ80" s="161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85" s="38" customFormat="1" ht="24" customHeight="1" thickBot="1" x14ac:dyDescent="0.25">
      <c r="A81" s="187" t="str">
        <f>IF(BW73=MAX(BW73:BW76),AV73,IF(BW74=MAX(BW73:BW76),AV74,IF(BW75=MAX(BW73:BW76),AV75,IF(BW76=MAX(BW73:BW76),AV76,AV73))))</f>
        <v>ROSSI FERDINANDO - TT S. POLO (PR)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9">
        <f>IF(A81=AV73,BC73,IF(A81=AV74,BC74,IF(A81=AV75,BC75,IF(A81=AV76,BC76,"0"))))</f>
        <v>6</v>
      </c>
      <c r="AA81" s="189"/>
      <c r="AB81" s="189"/>
      <c r="AC81" s="190">
        <f>IF(A81=AV73,BG73,IF(A81=AV74,BG74,IF(A81=AV75,BG75,IF(A81=AV76,BG76,"0"))))</f>
        <v>3</v>
      </c>
      <c r="AD81" s="190"/>
      <c r="AE81" s="190">
        <f>IF(A81=AV73,BK73,IF(A81=AV74,BK74,IF(A81=AV75,BK75,IF(A81=AV76,BK76,"0"))))</f>
        <v>0</v>
      </c>
      <c r="AF81" s="190"/>
      <c r="AG81" s="190">
        <f>IF(A81=AV73,BL73,IF(A81=AV74,BL74,IF(A81=AV75,BL75,IF(A81=AV76,BL76,"0"))))</f>
        <v>9</v>
      </c>
      <c r="AH81" s="190"/>
      <c r="AI81" s="190">
        <f>IF(A81=AV73,BM73,IF(A81=AV74,BM74,IF(A81=AV75,BM75,IF(A81=AV76,BM76,"0"))))</f>
        <v>2</v>
      </c>
      <c r="AJ81" s="190"/>
      <c r="AK81" s="190">
        <f>SUM(AG81-AI81)</f>
        <v>7</v>
      </c>
      <c r="AL81" s="190"/>
      <c r="AM81" s="190">
        <f>IF(A81=AV73,BO73,IF(A81=AV74,BO74,IF(A81=AV75,BO75,IF(A81=AV76,BO76,"0"))))</f>
        <v>113</v>
      </c>
      <c r="AN81" s="190"/>
      <c r="AO81" s="190">
        <f>IF(A81=AV73,BP73,IF(A81=AV74,BP74,IF(A81=AV75,BP75,IF(A81=AV76,BP76,"0"))))</f>
        <v>88</v>
      </c>
      <c r="AP81" s="190"/>
      <c r="AQ81" s="190">
        <f>SUM(AM81-AO81)</f>
        <v>25</v>
      </c>
      <c r="AR81" s="193"/>
      <c r="AS81" s="35"/>
      <c r="AT81" s="35"/>
      <c r="AU81" s="35"/>
      <c r="AV81" s="164" t="str">
        <f>IF(BW76=MAX(BW73:BW76),AV76,"")</f>
        <v/>
      </c>
      <c r="AW81" s="165" t="str">
        <f>IF(BX76=MAX(BX73:BX76),AV76,"")</f>
        <v>RATHNAYAKE DON MAJULA - V. CASALGRANDE (RE)</v>
      </c>
      <c r="AX81" s="39" t="str">
        <f>IF(BY76=MAX(BY73:BY76),AV76,"")</f>
        <v/>
      </c>
      <c r="AY81" s="40" t="str">
        <f>IF(BZ76=MAX(BZ73:BZ76),AV76,"")</f>
        <v/>
      </c>
      <c r="BA81" s="35"/>
      <c r="BB81" s="35"/>
      <c r="BD81" s="160"/>
      <c r="BE81" s="160"/>
      <c r="BF81" s="160"/>
      <c r="BG81" s="160"/>
      <c r="BH81" s="160"/>
      <c r="BI81" s="160"/>
      <c r="BJ81" s="160"/>
      <c r="BK81" s="160"/>
      <c r="BL81" s="161"/>
      <c r="BM81" s="161"/>
      <c r="BN81" s="161"/>
      <c r="BO81" s="161"/>
      <c r="BP81" s="161"/>
      <c r="BQ81" s="161"/>
      <c r="BR81" s="130"/>
      <c r="BS81" s="130"/>
      <c r="BT81" s="130"/>
      <c r="BU81" s="130"/>
      <c r="BV81" s="130"/>
      <c r="BW81" s="130"/>
      <c r="BX81" s="130"/>
      <c r="BY81" s="130"/>
      <c r="BZ81" s="130"/>
    </row>
    <row r="82" spans="1:85" s="38" customFormat="1" ht="24" customHeight="1" x14ac:dyDescent="0.2">
      <c r="A82" s="187" t="str">
        <f>IF(BX73=MAX(BX73:BX76),AV73,IF(BX74=MAX(BX73:BX76),AV74,IF(BX75=MAX(BX73:BX76),AV75,IF(BX76=MAX(BX73:BX76),AV76,AV74))))</f>
        <v>RATHNAYAKE DON MAJULA - V. CASALGRANDE (RE)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9">
        <f>IF(A82=AV73,BC73,IF(A82=AV74,BC74,IF(A82=AV75,BC75,IF(A82=AV76,BC76,"0"))))</f>
        <v>4</v>
      </c>
      <c r="AA82" s="189"/>
      <c r="AB82" s="189"/>
      <c r="AC82" s="190">
        <f>IF(A82=AV73,BG73,IF(A82=AV74,BG74,IF(A82=AV75,BG75,IF(A82=AV76,BG76,"0"))))</f>
        <v>2</v>
      </c>
      <c r="AD82" s="190"/>
      <c r="AE82" s="190">
        <f>IF(A82=AV73,BK73,IF(A82=AV74,BK74,IF(A82=AV75,BK75,IF(A82=AV76,BK76,"0"))))</f>
        <v>1</v>
      </c>
      <c r="AF82" s="190"/>
      <c r="AG82" s="190">
        <f>IF(A82=AV73,BL73,IF(A82=AV74,BL74,IF(A82=AV75,BL75,IF(A82=AV76,BL76,"0"))))</f>
        <v>6</v>
      </c>
      <c r="AH82" s="190"/>
      <c r="AI82" s="190">
        <f>IF(A82=AV73,BM73,IF(A82=AV74,BM74,IF(A82=AV75,BM75,IF(A82=AV76,BM76,"0"))))</f>
        <v>4</v>
      </c>
      <c r="AJ82" s="190"/>
      <c r="AK82" s="190">
        <f>SUM(AG82-AI82)</f>
        <v>2</v>
      </c>
      <c r="AL82" s="190"/>
      <c r="AM82" s="190">
        <f>IF(A82=AV73,BO73,IF(A82=AV74,BO74,IF(A82=AV75,BO75,IF(A82=AV76,BO76,"0"))))</f>
        <v>101</v>
      </c>
      <c r="AN82" s="190"/>
      <c r="AO82" s="190">
        <f>IF(A82=AV73,BP73,IF(A82=AV74,BP74,IF(A82=AV75,BP75,IF(A82=AV76,BP76,"0"))))</f>
        <v>79</v>
      </c>
      <c r="AP82" s="190"/>
      <c r="AQ82" s="190">
        <f>SUM(AM82-AO82)</f>
        <v>22</v>
      </c>
      <c r="AR82" s="193"/>
      <c r="AS82" s="35"/>
      <c r="AT82" s="35"/>
      <c r="AU82" s="35"/>
      <c r="AV82" s="191" t="s">
        <v>37</v>
      </c>
      <c r="AW82" s="192"/>
      <c r="BD82" s="129"/>
      <c r="BE82" s="129"/>
      <c r="BF82" s="129"/>
      <c r="BG82" s="129"/>
      <c r="BH82" s="129"/>
      <c r="BI82" s="129"/>
      <c r="BJ82" s="129"/>
      <c r="BK82" s="129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</row>
    <row r="83" spans="1:85" s="38" customFormat="1" ht="24" customHeight="1" x14ac:dyDescent="0.2">
      <c r="A83" s="187" t="str">
        <f>IF(BY73=MAX(BY73:BY76),AV73,IF(BY74=MAX(BY73:BY76),AV74,IF(BY75=MAX(BY73:BY76),AV75,IF(BY76=MAX(BY73:BY76),AV76,AV75))))</f>
        <v>FRANCHINI RICCARDO - DYNAMIS MANZOLINO (MO)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9">
        <f>IF(A83=AV73,BC73,IF(A83=AV74,BC74,IF(A83=AV75,BC75,IF(A83=AV76,BC76,"0"))))</f>
        <v>2</v>
      </c>
      <c r="AA83" s="189"/>
      <c r="AB83" s="189"/>
      <c r="AC83" s="190">
        <f>IF(A83=AV73,BG73,IF(A83=AV74,BG74,IF(A83=AV75,BG75,IF(A83=AV76,BG76,"0"))))</f>
        <v>1</v>
      </c>
      <c r="AD83" s="190"/>
      <c r="AE83" s="190">
        <f>IF(A83=AV73,BK73,IF(A83=AV74,BK74,IF(A83=AV75,BK75,IF(A83=AV76,BK76,"0"))))</f>
        <v>2</v>
      </c>
      <c r="AF83" s="190"/>
      <c r="AG83" s="190">
        <f>IF(A83=AV73,BL73,IF(A83=AV74,BL74,IF(A83=AV75,BL75,IF(A83=AV76,BL76,"0"))))</f>
        <v>5</v>
      </c>
      <c r="AH83" s="190"/>
      <c r="AI83" s="190">
        <f>IF(A83=AV73,BM73,IF(A83=AV74,BM74,IF(A83=AV75,BM75,IF(A83=AV76,BM76,"0"))))</f>
        <v>6</v>
      </c>
      <c r="AJ83" s="190"/>
      <c r="AK83" s="190">
        <f>SUM(AG83-AI83)</f>
        <v>-1</v>
      </c>
      <c r="AL83" s="190"/>
      <c r="AM83" s="190">
        <f>IF(A83=AV73,BO73,IF(A83=AV74,BO74,IF(A83=AV75,BO75,IF(A83=AV76,BO76,"0"))))</f>
        <v>87</v>
      </c>
      <c r="AN83" s="190"/>
      <c r="AO83" s="190">
        <f>IF(A83=AV73,BP73,IF(A83=AV74,BP74,IF(A83=AV75,BP75,IF(A83=AV76,BP76,"0"))))</f>
        <v>100</v>
      </c>
      <c r="AP83" s="190"/>
      <c r="AQ83" s="190">
        <f>SUM(AM83-AO83)</f>
        <v>-13</v>
      </c>
      <c r="AR83" s="193"/>
      <c r="AS83" s="35"/>
      <c r="AT83" s="35"/>
      <c r="AU83" s="35"/>
      <c r="AV83" s="216" t="str">
        <f>A81</f>
        <v>ROSSI FERDINANDO - TT S. POLO (PR)</v>
      </c>
      <c r="AW83" s="217"/>
      <c r="BD83" s="129"/>
      <c r="BE83" s="129"/>
      <c r="BF83" s="129"/>
      <c r="BG83" s="129"/>
      <c r="BH83" s="129"/>
      <c r="BI83" s="129"/>
      <c r="BJ83" s="129"/>
      <c r="BK83" s="129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</row>
    <row r="84" spans="1:85" s="38" customFormat="1" ht="24" customHeight="1" x14ac:dyDescent="0.2">
      <c r="A84" s="210" t="str">
        <f>IF(BZ73=MAX(BZ73:BZ76),AV73,IF(BZ74=MAX(BZ73:BZ76),AV74,IF(BZ75=MAX(BZ73:BZ76),AV75,IF(BZ76=MAX(BZ73:BZ76),AV76,AV76))))</f>
        <v>CARROZZI LUCA - V. CASALGRANDE (RE)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2">
        <f>IF(A84=AV73,BC73,IF(A84=AV74,BC74,IF(A84=AV75,BC75,IF(A84=AV76,BC76,"0"))))</f>
        <v>0</v>
      </c>
      <c r="AA84" s="212"/>
      <c r="AB84" s="212"/>
      <c r="AC84" s="183">
        <f>IF(A84=AV73,BG73,IF(A84=AV74,BG74,IF(A84=AV75,BG75,IF(A84=AV76,BG76,"0"))))</f>
        <v>0</v>
      </c>
      <c r="AD84" s="183"/>
      <c r="AE84" s="183">
        <f>IF(A84=AV73,BK73,IF(A84=AV74,BK74,IF(A84=AV75,BK75,IF(A84=AV76,BK76,"0"))))</f>
        <v>3</v>
      </c>
      <c r="AF84" s="183"/>
      <c r="AG84" s="183">
        <f>IF(A84=AV73,BL73,IF(A84=AV74,BL74,IF(A84=AV75,BL75,IF(A84=AV76,BL76,"0"))))</f>
        <v>1</v>
      </c>
      <c r="AH84" s="183"/>
      <c r="AI84" s="183">
        <f>IF(A84=AV73,BM73,IF(A84=AV74,BM74,IF(A84=AV75,BM75,IF(A84=AV76,BM76,"0"))))</f>
        <v>9</v>
      </c>
      <c r="AJ84" s="183"/>
      <c r="AK84" s="183">
        <f>SUM(AG84-AI84)</f>
        <v>-8</v>
      </c>
      <c r="AL84" s="183"/>
      <c r="AM84" s="183">
        <f>IF(A84=AV73,BO73,IF(A84=AV74,BO74,IF(A84=AV75,BO75,IF(A84=AV76,BO76,"0"))))</f>
        <v>74</v>
      </c>
      <c r="AN84" s="183"/>
      <c r="AO84" s="183">
        <f>IF(A84=AV73,BP73,IF(A84=AV74,BP74,IF(A84=AV75,BP75,IF(A84=AV76,BP76,"0"))))</f>
        <v>108</v>
      </c>
      <c r="AP84" s="183"/>
      <c r="AQ84" s="183">
        <f>SUM(AM84-AO84)</f>
        <v>-34</v>
      </c>
      <c r="AR84" s="184"/>
      <c r="AS84" s="35"/>
      <c r="AT84" s="35"/>
      <c r="AU84" s="35"/>
      <c r="AV84" s="185" t="str">
        <f>A82</f>
        <v>RATHNAYAKE DON MAJULA - V. CASALGRANDE (RE)</v>
      </c>
      <c r="AW84" s="186"/>
      <c r="BD84" s="129"/>
      <c r="BE84" s="129"/>
      <c r="BF84" s="129"/>
      <c r="BG84" s="129"/>
      <c r="BH84" s="129"/>
      <c r="BI84" s="129"/>
      <c r="BJ84" s="129"/>
      <c r="BK84" s="129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</row>
    <row r="86" spans="1:85" s="38" customFormat="1" ht="21.75" customHeight="1" x14ac:dyDescent="0.2">
      <c r="A86" s="218" t="s">
        <v>0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1"/>
      <c r="AT86" s="1"/>
      <c r="AU86" s="1"/>
      <c r="AV86" s="128"/>
      <c r="AW86" s="128"/>
      <c r="BD86" s="129"/>
      <c r="BE86" s="129"/>
      <c r="BF86" s="129"/>
      <c r="BG86" s="129"/>
      <c r="BH86" s="129"/>
      <c r="BI86" s="129"/>
      <c r="BJ86" s="129"/>
      <c r="BK86" s="129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</row>
    <row r="87" spans="1:85" s="38" customFormat="1" ht="21.75" customHeight="1" x14ac:dyDescent="0.2">
      <c r="A87" s="209" t="s">
        <v>1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"/>
      <c r="AT87" s="2"/>
      <c r="AU87" s="2"/>
      <c r="AV87" s="128"/>
      <c r="AW87" s="128"/>
      <c r="BD87" s="129"/>
      <c r="BE87" s="129"/>
      <c r="BF87" s="129"/>
      <c r="BG87" s="129"/>
      <c r="BH87" s="129"/>
      <c r="BI87" s="129"/>
      <c r="BJ87" s="129"/>
      <c r="BK87" s="129"/>
      <c r="BL87" s="130">
        <v>1E-4</v>
      </c>
      <c r="BM87" s="130"/>
      <c r="BN87" s="130">
        <v>0.1</v>
      </c>
      <c r="BO87" s="130">
        <v>9.9999999999999995E-7</v>
      </c>
      <c r="BP87" s="130"/>
      <c r="BQ87" s="130">
        <v>1E-3</v>
      </c>
      <c r="BR87" s="130">
        <v>100000</v>
      </c>
      <c r="BS87" s="130"/>
      <c r="BT87" s="130"/>
      <c r="BU87" s="130"/>
      <c r="BV87" s="130"/>
      <c r="BW87" s="130"/>
      <c r="BX87" s="130"/>
      <c r="BY87" s="130"/>
      <c r="BZ87" s="130"/>
    </row>
    <row r="88" spans="1:85" s="38" customFormat="1" ht="24" customHeight="1" x14ac:dyDescent="0.2">
      <c r="A88" s="214" t="str">
        <f>A71</f>
        <v>Cat.  FITET B M/F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 t="s">
        <v>56</v>
      </c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131"/>
      <c r="AJ88" s="131"/>
      <c r="AK88" s="221"/>
      <c r="AL88" s="221"/>
      <c r="AM88" s="221"/>
      <c r="AN88" s="221"/>
      <c r="AO88" s="221"/>
      <c r="AP88" s="221"/>
      <c r="AQ88" s="221"/>
      <c r="AR88" s="221"/>
      <c r="AS88" s="3"/>
      <c r="AT88" s="3"/>
      <c r="AU88" s="3"/>
      <c r="AV88" s="132"/>
      <c r="AW88" s="227" t="s">
        <v>11</v>
      </c>
      <c r="AX88" s="227"/>
      <c r="AY88" s="227"/>
      <c r="AZ88" s="227"/>
      <c r="BA88" s="227"/>
      <c r="BB88" s="227"/>
      <c r="BC88" s="227"/>
      <c r="BD88" s="233" t="s">
        <v>12</v>
      </c>
      <c r="BE88" s="233"/>
      <c r="BF88" s="233"/>
      <c r="BG88" s="233"/>
      <c r="BH88" s="213" t="s">
        <v>13</v>
      </c>
      <c r="BI88" s="213"/>
      <c r="BJ88" s="213"/>
      <c r="BK88" s="213"/>
      <c r="BL88" s="215" t="s">
        <v>14</v>
      </c>
      <c r="BM88" s="215"/>
      <c r="BN88" s="215"/>
      <c r="BO88" s="215" t="s">
        <v>15</v>
      </c>
      <c r="BP88" s="215"/>
      <c r="BQ88" s="215"/>
      <c r="BR88" s="228" t="s">
        <v>92</v>
      </c>
      <c r="BS88" s="229"/>
      <c r="BT88" s="229"/>
      <c r="BU88" s="229"/>
      <c r="BV88" s="229"/>
      <c r="BW88" s="229"/>
      <c r="BX88" s="229"/>
      <c r="BY88" s="229"/>
      <c r="BZ88" s="230"/>
      <c r="CA88" s="231" t="s">
        <v>16</v>
      </c>
      <c r="CB88" s="232"/>
      <c r="CC88" s="232"/>
      <c r="CD88" s="232"/>
      <c r="CE88" s="232"/>
      <c r="CF88" s="8"/>
      <c r="CG88" s="9"/>
    </row>
    <row r="89" spans="1:85" s="38" customFormat="1" ht="21.75" customHeight="1" x14ac:dyDescent="0.2">
      <c r="A89" s="6" t="s">
        <v>93</v>
      </c>
      <c r="B89" s="6" t="s">
        <v>3</v>
      </c>
      <c r="C89" s="222" t="s">
        <v>4</v>
      </c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3" t="s">
        <v>5</v>
      </c>
      <c r="AH89" s="223"/>
      <c r="AI89" s="223" t="s">
        <v>6</v>
      </c>
      <c r="AJ89" s="223"/>
      <c r="AK89" s="223" t="s">
        <v>7</v>
      </c>
      <c r="AL89" s="223"/>
      <c r="AM89" s="223" t="s">
        <v>8</v>
      </c>
      <c r="AN89" s="223"/>
      <c r="AO89" s="223" t="s">
        <v>9</v>
      </c>
      <c r="AP89" s="223"/>
      <c r="AQ89" s="224" t="s">
        <v>10</v>
      </c>
      <c r="AR89" s="224"/>
      <c r="AS89" s="7"/>
      <c r="AT89" s="7"/>
      <c r="AU89" s="7"/>
      <c r="AV89" s="132"/>
      <c r="AW89" s="134" t="s">
        <v>19</v>
      </c>
      <c r="AX89" s="135" t="s">
        <v>20</v>
      </c>
      <c r="AY89" s="135" t="s">
        <v>21</v>
      </c>
      <c r="AZ89" s="135" t="s">
        <v>94</v>
      </c>
      <c r="BA89" s="135" t="s">
        <v>95</v>
      </c>
      <c r="BB89" s="135" t="s">
        <v>96</v>
      </c>
      <c r="BC89" s="136" t="s">
        <v>22</v>
      </c>
      <c r="BD89" s="133" t="s">
        <v>97</v>
      </c>
      <c r="BE89" s="133" t="s">
        <v>98</v>
      </c>
      <c r="BF89" s="133" t="s">
        <v>99</v>
      </c>
      <c r="BG89" s="133" t="s">
        <v>100</v>
      </c>
      <c r="BH89" s="133" t="s">
        <v>97</v>
      </c>
      <c r="BI89" s="133" t="s">
        <v>98</v>
      </c>
      <c r="BJ89" s="133" t="s">
        <v>99</v>
      </c>
      <c r="BK89" s="137" t="s">
        <v>101</v>
      </c>
      <c r="BL89" s="138" t="s">
        <v>102</v>
      </c>
      <c r="BM89" s="138" t="s">
        <v>103</v>
      </c>
      <c r="BN89" s="138" t="s">
        <v>104</v>
      </c>
      <c r="BO89" s="139" t="s">
        <v>25</v>
      </c>
      <c r="BP89" s="139" t="s">
        <v>26</v>
      </c>
      <c r="BQ89" s="139" t="s">
        <v>27</v>
      </c>
      <c r="BR89" s="139" t="s">
        <v>28</v>
      </c>
      <c r="BS89" s="139" t="s">
        <v>24</v>
      </c>
      <c r="BT89" s="139" t="s">
        <v>27</v>
      </c>
      <c r="BU89" s="139" t="s">
        <v>23</v>
      </c>
      <c r="BV89" s="139" t="s">
        <v>25</v>
      </c>
      <c r="BW89" s="140" t="s">
        <v>105</v>
      </c>
      <c r="BX89" s="141" t="s">
        <v>106</v>
      </c>
      <c r="BY89" s="141" t="s">
        <v>107</v>
      </c>
      <c r="BZ89" s="141" t="s">
        <v>108</v>
      </c>
      <c r="CA89" s="17" t="s">
        <v>29</v>
      </c>
      <c r="CB89" s="17" t="s">
        <v>30</v>
      </c>
      <c r="CC89" s="17" t="s">
        <v>31</v>
      </c>
      <c r="CD89" s="17" t="s">
        <v>32</v>
      </c>
      <c r="CE89" s="17" t="s">
        <v>33</v>
      </c>
      <c r="CF89" s="17" t="s">
        <v>34</v>
      </c>
      <c r="CG89" s="17" t="s">
        <v>35</v>
      </c>
    </row>
    <row r="90" spans="1:85" s="38" customFormat="1" ht="30" customHeight="1" x14ac:dyDescent="0.2">
      <c r="A90" s="18">
        <v>8</v>
      </c>
      <c r="B90" s="142">
        <v>14</v>
      </c>
      <c r="C90" s="143" t="s">
        <v>17</v>
      </c>
      <c r="D90" s="197" t="str">
        <f>REPT('lista di qualificazione'!B9,1)</f>
        <v>STEFANI CIRO - V. CASALGRANDE (RE)</v>
      </c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8"/>
      <c r="R90" s="144" t="s">
        <v>18</v>
      </c>
      <c r="S90" s="205" t="str">
        <f>REPT(D92,1)</f>
        <v>MIRRI MATTEO - TT LUGO/ARSENAL</v>
      </c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7"/>
      <c r="AG90" s="10">
        <v>11</v>
      </c>
      <c r="AH90" s="11">
        <v>9</v>
      </c>
      <c r="AI90" s="12">
        <v>6</v>
      </c>
      <c r="AJ90" s="13">
        <v>11</v>
      </c>
      <c r="AK90" s="10">
        <v>8</v>
      </c>
      <c r="AL90" s="11">
        <v>11</v>
      </c>
      <c r="AM90" s="12">
        <v>11</v>
      </c>
      <c r="AN90" s="13">
        <v>9</v>
      </c>
      <c r="AO90" s="10">
        <v>11</v>
      </c>
      <c r="AP90" s="14">
        <v>8</v>
      </c>
      <c r="AQ90" s="15">
        <f t="shared" ref="AQ90:AQ95" si="45">IF(AG90="","",IF(AG90&lt;&gt;"",CF90))</f>
        <v>3</v>
      </c>
      <c r="AR90" s="15">
        <f t="shared" ref="AR90:AR95" si="46">IF(AG90="","",IF(AG90&lt;&gt;"",CG90))</f>
        <v>2</v>
      </c>
      <c r="AS90" s="16"/>
      <c r="AT90" s="16"/>
      <c r="AU90" s="16"/>
      <c r="AV90" s="145" t="str">
        <f>REPT(D90,1)</f>
        <v>STEFANI CIRO - V. CASALGRANDE (RE)</v>
      </c>
      <c r="AW90" s="146" t="str">
        <f>IF(AQ90="","0",IF(AQ90&gt;AR90,"2",IF(AQ90&lt;AR90,"0","")))</f>
        <v>2</v>
      </c>
      <c r="AX90" s="24"/>
      <c r="AY90" s="25"/>
      <c r="AZ90" s="6" t="str">
        <f>IF(AR93="","0",IF(AQ93&gt;AR93,"0",IF(AQ93&lt;AR93,"2","")))</f>
        <v>2</v>
      </c>
      <c r="BA90" s="6" t="str">
        <f>IF(AR94="","0",IF(AQ94&gt;AR94,"0",IF(AQ94&lt;AR94,"2","")))</f>
        <v>2</v>
      </c>
      <c r="BB90" s="25"/>
      <c r="BC90" s="147">
        <f>SUM(AW90+AZ90+BA90)</f>
        <v>6</v>
      </c>
      <c r="BD90" s="148" t="str">
        <f>IF(AW90="2","1","0")</f>
        <v>1</v>
      </c>
      <c r="BE90" s="148" t="str">
        <f>IF(AZ90="2","1","0")</f>
        <v>1</v>
      </c>
      <c r="BF90" s="148" t="str">
        <f>IF(BA90="2","1","0")</f>
        <v>1</v>
      </c>
      <c r="BG90" s="149">
        <f>SUM(BD90+BE90+BF90)</f>
        <v>3</v>
      </c>
      <c r="BH90" s="148" t="str">
        <f>IF(AW90&gt;AW92,"0",IF(AW90&lt;AW92,"1","0"))</f>
        <v>0</v>
      </c>
      <c r="BI90" s="148" t="str">
        <f>IF(AZ90&gt;AZ93,"0",IF(AZ90&lt;AZ93,"1","0"))</f>
        <v>0</v>
      </c>
      <c r="BJ90" s="148" t="str">
        <f>IF(BA90&gt;BA91,"0",IF(BA90&lt;BA91,"1","0"))</f>
        <v>0</v>
      </c>
      <c r="BK90" s="149">
        <f>SUM(BH90+BI90+BJ90)</f>
        <v>0</v>
      </c>
      <c r="BL90" s="150">
        <f>SUM(CF90+CG93+CG94)</f>
        <v>9</v>
      </c>
      <c r="BM90" s="150">
        <f>SUM(CG90+CF93+CF94)</f>
        <v>4</v>
      </c>
      <c r="BN90" s="150">
        <f>SUM(BL90-BM90)</f>
        <v>5</v>
      </c>
      <c r="BO90" s="150">
        <f>SUM(AG90+AI90+AK90+AM90+AO90+AH93+AJ93+AL93+AN93+AP93+AH94+AJ94+AL94+AN94+AP94)</f>
        <v>130</v>
      </c>
      <c r="BP90" s="150">
        <f>SUM(AH90+AJ90+AL90+AN90+AP90+AG93+AI93+AK93+AM93+AO93+AG94+AI94+AK94+AM94+AO94)</f>
        <v>96</v>
      </c>
      <c r="BQ90" s="150">
        <f>SUM(BO90-BP90)</f>
        <v>34</v>
      </c>
      <c r="BR90" s="150">
        <f>BC90*BR87</f>
        <v>600000</v>
      </c>
      <c r="BS90" s="150">
        <f>BN90*BN87</f>
        <v>0.5</v>
      </c>
      <c r="BT90" s="150">
        <f>SUM(BQ90*BQ87)</f>
        <v>3.4000000000000002E-2</v>
      </c>
      <c r="BU90" s="150">
        <f>SUM(BL90*BL87)</f>
        <v>9.0000000000000008E-4</v>
      </c>
      <c r="BV90" s="150">
        <f>SUM(BO90*BO87)</f>
        <v>1.2999999999999999E-4</v>
      </c>
      <c r="BW90" s="151">
        <f>SUM(BR90+BS90+BT90+BU90+BV90)</f>
        <v>600000.53502999991</v>
      </c>
      <c r="BX90" s="150" t="str">
        <f>IF(BW90&lt;MAX(BW90:BW93),BW90,"")</f>
        <v/>
      </c>
      <c r="BY90" s="150" t="str">
        <f>IF(BX90&lt;MAX(BX90:BX93),BX90,"")</f>
        <v/>
      </c>
      <c r="BZ90" s="150" t="str">
        <f>IF(BY90&lt;MAX(BY90:BY93),BY90,"")</f>
        <v/>
      </c>
      <c r="CA90" s="26" t="str">
        <f t="shared" ref="CA90:CA95" si="47">IF(AND(AG90&lt;&gt;"",AH90&lt;&gt;""),IF(AG90&gt;AH90,"c","f"),0)</f>
        <v>c</v>
      </c>
      <c r="CB90" s="26" t="str">
        <f t="shared" ref="CB90:CB95" si="48">IF(AND(AI90&lt;&gt;"",AJ90&lt;&gt;""),IF(AI90&gt;AJ90,"c","f"),0)</f>
        <v>f</v>
      </c>
      <c r="CC90" s="26" t="str">
        <f t="shared" ref="CC90:CC95" si="49">IF(AND(AK90&lt;&gt;"",AL90&lt;&gt;""),IF(AK90&gt;AL90,"c","f"),0)</f>
        <v>f</v>
      </c>
      <c r="CD90" s="26" t="str">
        <f t="shared" ref="CD90:CD95" si="50">IF(AND(AM90&lt;&gt;"",AN90&lt;&gt;""),IF(AM90&gt;AN90,"c","f"),0)</f>
        <v>c</v>
      </c>
      <c r="CE90" s="26" t="str">
        <f t="shared" ref="CE90:CE95" si="51">IF(AND(AO90&lt;&gt;"",AP90&lt;&gt;""),IF(AO90&gt;AP90,"c","f"),0)</f>
        <v>c</v>
      </c>
      <c r="CF90" s="26">
        <f t="shared" ref="CF90:CF95" si="52">COUNTIF(CA90:CE90,"c")</f>
        <v>3</v>
      </c>
      <c r="CG90" s="26">
        <f t="shared" ref="CG90:CG95" si="53">COUNTIF(CA90:CE90,"f")</f>
        <v>2</v>
      </c>
    </row>
    <row r="91" spans="1:85" s="38" customFormat="1" ht="30" customHeight="1" x14ac:dyDescent="0.2">
      <c r="A91" s="152">
        <v>8</v>
      </c>
      <c r="B91" s="19"/>
      <c r="C91" s="153" t="s">
        <v>38</v>
      </c>
      <c r="D91" s="197" t="str">
        <f>REPT('lista di qualificazione'!B12,1)</f>
        <v>SLOBODENIUC OLGA - TT BISMANTOVA (RE)</v>
      </c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8"/>
      <c r="R91" s="154" t="s">
        <v>18</v>
      </c>
      <c r="S91" s="194" t="str">
        <f>REPT(D93,1)</f>
        <v>SELVINO GIOVANNI - TT ARSENAL (RE)</v>
      </c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6"/>
      <c r="AG91" s="20">
        <v>11</v>
      </c>
      <c r="AH91" s="21">
        <v>4</v>
      </c>
      <c r="AI91" s="22">
        <v>7</v>
      </c>
      <c r="AJ91" s="23">
        <v>11</v>
      </c>
      <c r="AK91" s="20">
        <v>8</v>
      </c>
      <c r="AL91" s="21">
        <v>11</v>
      </c>
      <c r="AM91" s="22">
        <v>11</v>
      </c>
      <c r="AN91" s="23">
        <v>8</v>
      </c>
      <c r="AO91" s="20">
        <v>3</v>
      </c>
      <c r="AP91" s="23">
        <v>11</v>
      </c>
      <c r="AQ91" s="15">
        <f t="shared" si="45"/>
        <v>2</v>
      </c>
      <c r="AR91" s="15">
        <f t="shared" si="46"/>
        <v>3</v>
      </c>
      <c r="AS91" s="16"/>
      <c r="AT91" s="16"/>
      <c r="AU91" s="16"/>
      <c r="AV91" s="145" t="str">
        <f>REPT(D91,1)</f>
        <v>SLOBODENIUC OLGA - TT BISMANTOVA (RE)</v>
      </c>
      <c r="AW91" s="146"/>
      <c r="AX91" s="6" t="str">
        <f>IF(AQ91="","0",IF(AQ91&gt;AR91,"2",IF(AQ91&lt;AR91,"0","")))</f>
        <v>0</v>
      </c>
      <c r="AY91" s="6" t="str">
        <f>IF(AR92="","0",IF(AQ92&gt;AR92,"0",IF(AQ92&lt;AR92,"2","")))</f>
        <v>0</v>
      </c>
      <c r="AZ91" s="24"/>
      <c r="BA91" s="6" t="str">
        <f>IF(AQ94="","0",IF(AR94&gt;AQ94,"0",IF(AR94&lt;AQ94,"2","")))</f>
        <v>0</v>
      </c>
      <c r="BB91" s="25"/>
      <c r="BC91" s="147">
        <f>SUM(AX91+AY91+BA91)</f>
        <v>0</v>
      </c>
      <c r="BD91" s="148" t="str">
        <f>IF(AX91="2","1","0")</f>
        <v>0</v>
      </c>
      <c r="BE91" s="148" t="str">
        <f>IF(AY91="2","1","0")</f>
        <v>0</v>
      </c>
      <c r="BF91" s="148" t="str">
        <f>IF(BA91="2","1","0")</f>
        <v>0</v>
      </c>
      <c r="BG91" s="149">
        <f>SUM(BD91+BE91+BF91)</f>
        <v>0</v>
      </c>
      <c r="BH91" s="148" t="str">
        <f>IF(AX91&gt;AX93,"0",IF(AX91&lt;AX93,"1","0"))</f>
        <v>1</v>
      </c>
      <c r="BI91" s="148" t="str">
        <f>IF(AY91&gt;AY92,"0",IF(AY91&lt;AY92,"1","0"))</f>
        <v>1</v>
      </c>
      <c r="BJ91" s="148" t="str">
        <f>IF(BA91&gt;BA90,"0",IF(BA91&lt;BA90,"1","0"))</f>
        <v>1</v>
      </c>
      <c r="BK91" s="149">
        <f>SUM(BH91+BI91+BJ91)</f>
        <v>3</v>
      </c>
      <c r="BL91" s="150">
        <f>SUM(CF91+CG92+CF94)</f>
        <v>3</v>
      </c>
      <c r="BM91" s="150">
        <f>SUM(CG91+CF92+CG94)</f>
        <v>9</v>
      </c>
      <c r="BN91" s="150">
        <f>SUM(BL91-BM91)</f>
        <v>-6</v>
      </c>
      <c r="BO91" s="150">
        <f>SUM(AG91+AI91+AK91+AM91+AO91+AH92+AJ92+AL92+AN92+AP92+AG94+AI94+AK94+AM94+AO94)</f>
        <v>74</v>
      </c>
      <c r="BP91" s="150">
        <f>SUM(AH91+AJ91+AL91+AN91+AP91+AG92+AI92+AK92+AM92+AO92+AH94+AJ94+AL94+AN94+AP94)</f>
        <v>119</v>
      </c>
      <c r="BQ91" s="150">
        <f>SUM(BO91-BP91)</f>
        <v>-45</v>
      </c>
      <c r="BR91" s="150">
        <f>BC91*BR87</f>
        <v>0</v>
      </c>
      <c r="BS91" s="150">
        <f>BN91*BN87</f>
        <v>-0.60000000000000009</v>
      </c>
      <c r="BT91" s="150">
        <f>SUM(BQ91*BQ87)</f>
        <v>-4.4999999999999998E-2</v>
      </c>
      <c r="BU91" s="150">
        <f>SUM(BL91*BL87)</f>
        <v>3.0000000000000003E-4</v>
      </c>
      <c r="BV91" s="150">
        <f>SUM(BO91*BO87)</f>
        <v>7.3999999999999996E-5</v>
      </c>
      <c r="BW91" s="151">
        <f>SUM(BR91+BS91+BT91+BU91+BV91)</f>
        <v>-0.64462600000000014</v>
      </c>
      <c r="BX91" s="150">
        <f>IF(BW91&lt;MAX(BW90:BW93),BW91,"")</f>
        <v>-0.64462600000000014</v>
      </c>
      <c r="BY91" s="150">
        <f>IF(BX91&lt;MAX(BX90:BX93),BX91,"")</f>
        <v>-0.64462600000000014</v>
      </c>
      <c r="BZ91" s="150">
        <f>IF(BY91&lt;MAX(BY90:BY93),BY91,"")</f>
        <v>-0.64462600000000014</v>
      </c>
      <c r="CA91" s="26" t="str">
        <f t="shared" si="47"/>
        <v>c</v>
      </c>
      <c r="CB91" s="26" t="str">
        <f t="shared" si="48"/>
        <v>f</v>
      </c>
      <c r="CC91" s="26" t="str">
        <f t="shared" si="49"/>
        <v>f</v>
      </c>
      <c r="CD91" s="26" t="str">
        <f t="shared" si="50"/>
        <v>c</v>
      </c>
      <c r="CE91" s="26" t="str">
        <f t="shared" si="51"/>
        <v>f</v>
      </c>
      <c r="CF91" s="26">
        <f t="shared" si="52"/>
        <v>2</v>
      </c>
      <c r="CG91" s="26">
        <f t="shared" si="53"/>
        <v>3</v>
      </c>
    </row>
    <row r="92" spans="1:85" s="38" customFormat="1" ht="30" customHeight="1" x14ac:dyDescent="0.2">
      <c r="A92" s="152">
        <v>8</v>
      </c>
      <c r="B92" s="19"/>
      <c r="C92" s="153" t="s">
        <v>36</v>
      </c>
      <c r="D92" s="197" t="str">
        <f>REPT('lista di qualificazione'!B19,1)</f>
        <v>MIRRI MATTEO - TT LUGO/ARSENAL</v>
      </c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8"/>
      <c r="R92" s="154" t="s">
        <v>18</v>
      </c>
      <c r="S92" s="194" t="str">
        <f>REPT(D91,1)</f>
        <v>SLOBODENIUC OLGA - TT BISMANTOVA (RE)</v>
      </c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6"/>
      <c r="AG92" s="20">
        <v>11</v>
      </c>
      <c r="AH92" s="21">
        <v>5</v>
      </c>
      <c r="AI92" s="22">
        <v>11</v>
      </c>
      <c r="AJ92" s="23">
        <v>3</v>
      </c>
      <c r="AK92" s="20">
        <v>11</v>
      </c>
      <c r="AL92" s="21">
        <v>5</v>
      </c>
      <c r="AM92" s="22"/>
      <c r="AN92" s="23"/>
      <c r="AO92" s="20"/>
      <c r="AP92" s="23"/>
      <c r="AQ92" s="15">
        <f t="shared" si="45"/>
        <v>3</v>
      </c>
      <c r="AR92" s="15">
        <f t="shared" si="46"/>
        <v>0</v>
      </c>
      <c r="AS92" s="16"/>
      <c r="AT92" s="16"/>
      <c r="AU92" s="16"/>
      <c r="AV92" s="145" t="str">
        <f>REPT(D92,1)</f>
        <v>MIRRI MATTEO - TT LUGO/ARSENAL</v>
      </c>
      <c r="AW92" s="146" t="str">
        <f>IF(AR90="","0",IF(AQ90&gt;AR90,"0",IF(AR90&gt;AQ90,"2","")))</f>
        <v>0</v>
      </c>
      <c r="AX92" s="25"/>
      <c r="AY92" s="6" t="str">
        <f>IF(AQ92="","0",IF(AQ92&gt;AR92,"2",IF(AQ92&lt;AR92,"0","")))</f>
        <v>2</v>
      </c>
      <c r="AZ92" s="25"/>
      <c r="BA92" s="25"/>
      <c r="BB92" s="6" t="str">
        <f>IF(AQ95="","0",IF(AR95&gt;AQ95,"0",IF(AR95&lt;AQ95,"2","")))</f>
        <v>2</v>
      </c>
      <c r="BC92" s="147">
        <f>SUM(AW92+AY92+BB92)</f>
        <v>4</v>
      </c>
      <c r="BD92" s="148" t="str">
        <f>IF(AW92="2","1","0")</f>
        <v>0</v>
      </c>
      <c r="BE92" s="148" t="str">
        <f>IF(AY92="2","1","0")</f>
        <v>1</v>
      </c>
      <c r="BF92" s="148" t="str">
        <f>IF(BB92="2","1","0")</f>
        <v>1</v>
      </c>
      <c r="BG92" s="149">
        <f>SUM(BD92+BE92+BF92)</f>
        <v>2</v>
      </c>
      <c r="BH92" s="148" t="str">
        <f>IF(AW92&gt;AW90,"0",IF(AW92&lt;AW90,"1","0"))</f>
        <v>1</v>
      </c>
      <c r="BI92" s="148" t="str">
        <f>IF(AY92&gt;AY91,"0",IF(AY92&lt;AY91,"1","0"))</f>
        <v>0</v>
      </c>
      <c r="BJ92" s="148" t="str">
        <f>IF(BB92&gt;BB93,"0",IF(BB92&lt;BB93,"1","0"))</f>
        <v>0</v>
      </c>
      <c r="BK92" s="149">
        <f>SUM(BH92+BI92+BJ92)</f>
        <v>1</v>
      </c>
      <c r="BL92" s="150">
        <f>SUM(CG90+CF92+CF95)</f>
        <v>8</v>
      </c>
      <c r="BM92" s="150">
        <f>SUM(CF90+CG92+CG95)</f>
        <v>4</v>
      </c>
      <c r="BN92" s="150">
        <f>SUM(BL92-BM92)</f>
        <v>4</v>
      </c>
      <c r="BO92" s="150">
        <f>SUM(AH90+AJ90+AL90+AN90+AP90+AG92+AI92+AK92+AM92+AO92+AG95+AI95+AK95+AM95+AO95)</f>
        <v>126</v>
      </c>
      <c r="BP92" s="150">
        <f>SUM(AG90+AI90+AK90+AM90+AO90+AH92+AJ92+AL92+AN92+AP92+AH95+AJ95+AL95+AN95+AP95)</f>
        <v>210</v>
      </c>
      <c r="BQ92" s="150">
        <f>SUM(BO92-BP92)</f>
        <v>-84</v>
      </c>
      <c r="BR92" s="150">
        <f>BC92*BR87</f>
        <v>400000</v>
      </c>
      <c r="BS92" s="150">
        <f>BN92*BN87</f>
        <v>0.4</v>
      </c>
      <c r="BT92" s="150">
        <f>SUM(BQ92*BQ87)</f>
        <v>-8.4000000000000005E-2</v>
      </c>
      <c r="BU92" s="150">
        <f>SUM(BL92*BL87)</f>
        <v>8.0000000000000004E-4</v>
      </c>
      <c r="BV92" s="150">
        <f>SUM(BO92*BO87)</f>
        <v>1.26E-4</v>
      </c>
      <c r="BW92" s="151">
        <f>SUM(BR92+BS92+BT92+BU92+BV92)</f>
        <v>400000.31692600006</v>
      </c>
      <c r="BX92" s="150">
        <f>IF(BW92&lt;MAX(BW90:BW93),BW92,"")</f>
        <v>400000.31692600006</v>
      </c>
      <c r="BY92" s="150" t="str">
        <f>IF(BX92&lt;MAX(BX90:BX93),BX92,"")</f>
        <v/>
      </c>
      <c r="BZ92" s="150" t="str">
        <f>IF(BY92&lt;MAX(BY90:BY93),BY92,"")</f>
        <v/>
      </c>
      <c r="CA92" s="26" t="str">
        <f t="shared" si="47"/>
        <v>c</v>
      </c>
      <c r="CB92" s="26" t="str">
        <f t="shared" si="48"/>
        <v>c</v>
      </c>
      <c r="CC92" s="26" t="str">
        <f t="shared" si="49"/>
        <v>c</v>
      </c>
      <c r="CD92" s="26">
        <f t="shared" si="50"/>
        <v>0</v>
      </c>
      <c r="CE92" s="26">
        <f t="shared" si="51"/>
        <v>0</v>
      </c>
      <c r="CF92" s="26">
        <f t="shared" si="52"/>
        <v>3</v>
      </c>
      <c r="CG92" s="26">
        <f t="shared" si="53"/>
        <v>0</v>
      </c>
    </row>
    <row r="93" spans="1:85" s="38" customFormat="1" ht="30" customHeight="1" thickBot="1" x14ac:dyDescent="0.25">
      <c r="A93" s="152">
        <v>8</v>
      </c>
      <c r="B93" s="19"/>
      <c r="C93" s="153" t="s">
        <v>109</v>
      </c>
      <c r="D93" s="197" t="str">
        <f>REPT('lista di qualificazione'!B26,1)</f>
        <v>SELVINO GIOVANNI - TT ARSENAL (RE)</v>
      </c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8"/>
      <c r="R93" s="154" t="s">
        <v>18</v>
      </c>
      <c r="S93" s="194" t="str">
        <f>REPT(D90,1)</f>
        <v>STEFANI CIRO - V. CASALGRANDE (RE)</v>
      </c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6"/>
      <c r="AG93" s="20">
        <v>4</v>
      </c>
      <c r="AH93" s="21">
        <v>11</v>
      </c>
      <c r="AI93" s="22">
        <v>5</v>
      </c>
      <c r="AJ93" s="23">
        <v>11</v>
      </c>
      <c r="AK93" s="20">
        <v>11</v>
      </c>
      <c r="AL93" s="21">
        <v>9</v>
      </c>
      <c r="AM93" s="22">
        <v>7</v>
      </c>
      <c r="AN93" s="23">
        <v>11</v>
      </c>
      <c r="AO93" s="20"/>
      <c r="AP93" s="23"/>
      <c r="AQ93" s="15">
        <f t="shared" si="45"/>
        <v>1</v>
      </c>
      <c r="AR93" s="15">
        <f t="shared" si="46"/>
        <v>3</v>
      </c>
      <c r="AS93" s="16"/>
      <c r="AT93" s="16"/>
      <c r="AU93" s="16"/>
      <c r="AV93" s="145" t="str">
        <f>REPT(D93,1)</f>
        <v>SELVINO GIOVANNI - TT ARSENAL (RE)</v>
      </c>
      <c r="AW93" s="155"/>
      <c r="AX93" s="6" t="str">
        <f>IF(AR91="","0",IF(AQ91&gt;AR91,"0",IF(AQ91&lt;AR91,"2","")))</f>
        <v>2</v>
      </c>
      <c r="AY93" s="25"/>
      <c r="AZ93" s="6" t="str">
        <f>IF(AQ93="","0",IF(AR93&gt;AQ93,"0",IF(AR93&lt;AQ93,"2","")))</f>
        <v>0</v>
      </c>
      <c r="BA93" s="25"/>
      <c r="BB93" s="6" t="str">
        <f>IF(AQ95="","0",IF(AR95&gt;AQ95,"2",IF(AR95&lt;AQ95,"0","")))</f>
        <v>0</v>
      </c>
      <c r="BC93" s="147">
        <f>SUM(AX93+AZ93+BB93)</f>
        <v>2</v>
      </c>
      <c r="BD93" s="148" t="str">
        <f>IF(AX93="2","1","0")</f>
        <v>1</v>
      </c>
      <c r="BE93" s="148" t="str">
        <f>IF(AZ93="2","1","0")</f>
        <v>0</v>
      </c>
      <c r="BF93" s="148" t="str">
        <f>IF(BB93="2","1","0")</f>
        <v>0</v>
      </c>
      <c r="BG93" s="149">
        <f>SUM(BD93+BE93+BF93)</f>
        <v>1</v>
      </c>
      <c r="BH93" s="148" t="str">
        <f>IF(AX93&gt;AX91,"0",IF(AX93&lt;AX91,"1","0"))</f>
        <v>0</v>
      </c>
      <c r="BI93" s="148" t="str">
        <f>IF(AZ93&gt;AZ90,"0",IF(AZ93&lt;AZ90,"1","0"))</f>
        <v>1</v>
      </c>
      <c r="BJ93" s="148" t="str">
        <f>IF(BB93&gt;BB92,"0",IF(BB93&lt;BB92,"1","0"))</f>
        <v>1</v>
      </c>
      <c r="BK93" s="149">
        <f>SUM(BH93+BI93+BJ93)</f>
        <v>2</v>
      </c>
      <c r="BL93" s="150">
        <f>SUM(CG91+CF93+CG95)</f>
        <v>5</v>
      </c>
      <c r="BM93" s="150">
        <f>SUM(CF91+CG93+CF95)</f>
        <v>8</v>
      </c>
      <c r="BN93" s="150">
        <f>SUM(BL93-BM93)</f>
        <v>-3</v>
      </c>
      <c r="BO93" s="150">
        <f>SUM(AH91+AJ91+AL91+AN91+AP91+AG93+AI93+AK93+AM93+AO93+AH95+AJ95+AL95+AN95+AP95)</f>
        <v>222</v>
      </c>
      <c r="BP93" s="150">
        <f>SUM(AG91+AI91+AK91+AM91+AO91+AH93+AJ93+AL93+AN93+AP93+AG95+AI95+AK95+AM95+AO95)</f>
        <v>127</v>
      </c>
      <c r="BQ93" s="150">
        <f>SUM(BO93-BP93)</f>
        <v>95</v>
      </c>
      <c r="BR93" s="150">
        <f>BC93*BR87</f>
        <v>200000</v>
      </c>
      <c r="BS93" s="150">
        <f>BN93*BN87</f>
        <v>-0.30000000000000004</v>
      </c>
      <c r="BT93" s="150">
        <f>SUM(BQ93*BQ87)</f>
        <v>9.5000000000000001E-2</v>
      </c>
      <c r="BU93" s="150">
        <f>SUM(BL93*BL87)</f>
        <v>5.0000000000000001E-4</v>
      </c>
      <c r="BV93" s="150">
        <f>SUM(BO93*BO87)</f>
        <v>2.22E-4</v>
      </c>
      <c r="BW93" s="151">
        <f>SUM(BR93+BS93+BT93+BU93+BV93)</f>
        <v>199999.79572200001</v>
      </c>
      <c r="BX93" s="150">
        <f>IF(BW93&lt;MAX(BW90:BW93),BW93,"")</f>
        <v>199999.79572200001</v>
      </c>
      <c r="BY93" s="150">
        <f>IF(BX93&lt;MAX(BX90:BX93),BX93,"")</f>
        <v>199999.79572200001</v>
      </c>
      <c r="BZ93" s="150" t="str">
        <f>IF(BY93&lt;MAX(BY90:BY93),BY93,"")</f>
        <v/>
      </c>
      <c r="CA93" s="26" t="str">
        <f t="shared" si="47"/>
        <v>f</v>
      </c>
      <c r="CB93" s="26" t="str">
        <f t="shared" si="48"/>
        <v>f</v>
      </c>
      <c r="CC93" s="26" t="str">
        <f t="shared" si="49"/>
        <v>c</v>
      </c>
      <c r="CD93" s="26" t="str">
        <f t="shared" si="50"/>
        <v>f</v>
      </c>
      <c r="CE93" s="26">
        <f t="shared" si="51"/>
        <v>0</v>
      </c>
      <c r="CF93" s="26">
        <f t="shared" si="52"/>
        <v>1</v>
      </c>
      <c r="CG93" s="26">
        <f t="shared" si="53"/>
        <v>3</v>
      </c>
    </row>
    <row r="94" spans="1:85" s="38" customFormat="1" ht="30" customHeight="1" x14ac:dyDescent="0.2">
      <c r="A94" s="152">
        <v>8</v>
      </c>
      <c r="B94" s="19"/>
      <c r="C94" s="153" t="s">
        <v>110</v>
      </c>
      <c r="D94" s="195" t="str">
        <f>REPT(D91,1)</f>
        <v>SLOBODENIUC OLGA - TT BISMANTOVA (RE)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6"/>
      <c r="R94" s="154" t="s">
        <v>18</v>
      </c>
      <c r="S94" s="194" t="str">
        <f>REPT(D90,1)</f>
        <v>STEFANI CIRO - V. CASALGRANDE (RE)</v>
      </c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6"/>
      <c r="AG94" s="20">
        <v>0</v>
      </c>
      <c r="AH94" s="21">
        <v>11</v>
      </c>
      <c r="AI94" s="22">
        <v>11</v>
      </c>
      <c r="AJ94" s="23">
        <v>8</v>
      </c>
      <c r="AK94" s="20">
        <v>5</v>
      </c>
      <c r="AL94" s="21">
        <v>11</v>
      </c>
      <c r="AM94" s="22">
        <v>5</v>
      </c>
      <c r="AN94" s="23">
        <v>11</v>
      </c>
      <c r="AO94" s="20"/>
      <c r="AP94" s="23"/>
      <c r="AQ94" s="15">
        <f t="shared" si="45"/>
        <v>1</v>
      </c>
      <c r="AR94" s="15">
        <f t="shared" si="46"/>
        <v>3</v>
      </c>
      <c r="AS94" s="16"/>
      <c r="AT94" s="16"/>
      <c r="AU94" s="16"/>
      <c r="AV94" s="156" t="s">
        <v>49</v>
      </c>
      <c r="AW94" s="157" t="s">
        <v>50</v>
      </c>
      <c r="AX94" s="158" t="s">
        <v>111</v>
      </c>
      <c r="AY94" s="159" t="s">
        <v>112</v>
      </c>
      <c r="BA94" s="34"/>
      <c r="BB94" s="34"/>
      <c r="BD94" s="160"/>
      <c r="BE94" s="160"/>
      <c r="BF94" s="160"/>
      <c r="BG94" s="160"/>
      <c r="BH94" s="160"/>
      <c r="BI94" s="160"/>
      <c r="BJ94" s="160"/>
      <c r="BK94" s="160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30"/>
      <c r="BY94" s="130"/>
      <c r="BZ94" s="130"/>
      <c r="CA94" s="26" t="str">
        <f t="shared" si="47"/>
        <v>f</v>
      </c>
      <c r="CB94" s="26" t="str">
        <f t="shared" si="48"/>
        <v>c</v>
      </c>
      <c r="CC94" s="26" t="str">
        <f t="shared" si="49"/>
        <v>f</v>
      </c>
      <c r="CD94" s="26" t="str">
        <f t="shared" si="50"/>
        <v>f</v>
      </c>
      <c r="CE94" s="26">
        <f t="shared" si="51"/>
        <v>0</v>
      </c>
      <c r="CF94" s="26">
        <f t="shared" si="52"/>
        <v>1</v>
      </c>
      <c r="CG94" s="26">
        <f t="shared" si="53"/>
        <v>3</v>
      </c>
    </row>
    <row r="95" spans="1:85" s="38" customFormat="1" ht="30" customHeight="1" x14ac:dyDescent="0.2">
      <c r="A95" s="27">
        <v>8</v>
      </c>
      <c r="B95" s="28"/>
      <c r="C95" s="162" t="s">
        <v>113</v>
      </c>
      <c r="D95" s="202" t="str">
        <f>REPT(D92,1)</f>
        <v>MIRRI MATTEO - TT LUGO/ARSENAL</v>
      </c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3"/>
      <c r="R95" s="163" t="s">
        <v>18</v>
      </c>
      <c r="S95" s="204" t="str">
        <f>REPT(D93,1)</f>
        <v>SELVINO GIOVANNI - TT ARSENAL (RE)</v>
      </c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3"/>
      <c r="AG95" s="29">
        <v>11</v>
      </c>
      <c r="AH95" s="30">
        <v>3</v>
      </c>
      <c r="AI95" s="31">
        <v>12</v>
      </c>
      <c r="AJ95" s="32">
        <v>141</v>
      </c>
      <c r="AK95" s="29">
        <v>11</v>
      </c>
      <c r="AL95" s="30">
        <v>5</v>
      </c>
      <c r="AM95" s="31">
        <v>11</v>
      </c>
      <c r="AN95" s="32">
        <v>1</v>
      </c>
      <c r="AO95" s="29"/>
      <c r="AP95" s="32"/>
      <c r="AQ95" s="15">
        <f t="shared" si="45"/>
        <v>3</v>
      </c>
      <c r="AR95" s="15">
        <f t="shared" si="46"/>
        <v>1</v>
      </c>
      <c r="AS95" s="16"/>
      <c r="AT95" s="16"/>
      <c r="AU95" s="16"/>
      <c r="AV95" s="164" t="str">
        <f>IF(BW90=MAX(BW90:BW93),AV90,"")</f>
        <v>STEFANI CIRO - V. CASALGRANDE (RE)</v>
      </c>
      <c r="AW95" s="165" t="str">
        <f>IF(BX90=MAX(BX90:BX93),AV90,"")</f>
        <v/>
      </c>
      <c r="AX95" s="36" t="str">
        <f>IF(BY90=MAX(BY90:BY93),AV90,"")</f>
        <v/>
      </c>
      <c r="AY95" s="37" t="str">
        <f>IF(BZ90=MAX(BZ90:BZ93),AV90,"")</f>
        <v/>
      </c>
      <c r="BA95" s="35"/>
      <c r="BB95" s="35"/>
      <c r="BD95" s="160"/>
      <c r="BE95" s="160"/>
      <c r="BF95" s="160"/>
      <c r="BG95" s="160"/>
      <c r="BH95" s="160"/>
      <c r="BI95" s="160"/>
      <c r="BJ95" s="160"/>
      <c r="BK95" s="160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30"/>
      <c r="BY95" s="130"/>
      <c r="BZ95" s="130"/>
      <c r="CA95" s="26" t="str">
        <f t="shared" si="47"/>
        <v>c</v>
      </c>
      <c r="CB95" s="26" t="str">
        <f t="shared" si="48"/>
        <v>f</v>
      </c>
      <c r="CC95" s="26" t="str">
        <f t="shared" si="49"/>
        <v>c</v>
      </c>
      <c r="CD95" s="26" t="str">
        <f t="shared" si="50"/>
        <v>c</v>
      </c>
      <c r="CE95" s="26">
        <f t="shared" si="51"/>
        <v>0</v>
      </c>
      <c r="CF95" s="26">
        <f t="shared" si="52"/>
        <v>3</v>
      </c>
      <c r="CG95" s="26">
        <f t="shared" si="53"/>
        <v>1</v>
      </c>
    </row>
    <row r="96" spans="1:85" s="38" customFormat="1" ht="21.75" customHeight="1" x14ac:dyDescent="0.2">
      <c r="A96" s="200" t="s">
        <v>39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1"/>
      <c r="AR96" s="201"/>
      <c r="AS96" s="5"/>
      <c r="AT96" s="5"/>
      <c r="AU96" s="5"/>
      <c r="AV96" s="164" t="str">
        <f>IF(BW91=MAX(BW90:BW93),AV91,"")</f>
        <v/>
      </c>
      <c r="AW96" s="165" t="str">
        <f>IF(BX91=MAX(BX90:BX93),AV91,"")</f>
        <v/>
      </c>
      <c r="AX96" s="36" t="str">
        <f>IF(BY91=MAX(BY90:BY93),AV91,"")</f>
        <v/>
      </c>
      <c r="AY96" s="37" t="str">
        <f>IF(BZ91=MAX(BZ90:BZ93),AV91,"")</f>
        <v>SLOBODENIUC OLGA - TT BISMANTOVA (RE)</v>
      </c>
      <c r="BA96" s="35"/>
      <c r="BB96" s="35"/>
      <c r="BD96" s="160"/>
      <c r="BE96" s="160"/>
      <c r="BF96" s="160"/>
      <c r="BG96" s="160"/>
      <c r="BH96" s="160"/>
      <c r="BI96" s="160"/>
      <c r="BJ96" s="160"/>
      <c r="BK96" s="160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30"/>
      <c r="BY96" s="130"/>
      <c r="BZ96" s="130"/>
    </row>
    <row r="97" spans="1:85" s="38" customFormat="1" ht="21.75" customHeight="1" x14ac:dyDescent="0.2">
      <c r="A97" s="219" t="s">
        <v>40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199" t="s">
        <v>41</v>
      </c>
      <c r="AA97" s="208"/>
      <c r="AB97" s="208"/>
      <c r="AC97" s="199" t="s">
        <v>42</v>
      </c>
      <c r="AD97" s="199"/>
      <c r="AE97" s="199" t="s">
        <v>43</v>
      </c>
      <c r="AF97" s="199"/>
      <c r="AG97" s="199" t="s">
        <v>44</v>
      </c>
      <c r="AH97" s="199"/>
      <c r="AI97" s="199" t="s">
        <v>45</v>
      </c>
      <c r="AJ97" s="199"/>
      <c r="AK97" s="199" t="s">
        <v>24</v>
      </c>
      <c r="AL97" s="199"/>
      <c r="AM97" s="199" t="s">
        <v>46</v>
      </c>
      <c r="AN97" s="199"/>
      <c r="AO97" s="199" t="s">
        <v>47</v>
      </c>
      <c r="AP97" s="199"/>
      <c r="AQ97" s="225" t="s">
        <v>48</v>
      </c>
      <c r="AR97" s="226"/>
      <c r="AS97" s="33"/>
      <c r="AT97" s="33"/>
      <c r="AU97" s="33"/>
      <c r="AV97" s="164" t="str">
        <f>IF(BW92=MAX(BW90:BW93),AV92,"")</f>
        <v/>
      </c>
      <c r="AW97" s="165" t="str">
        <f>IF(BX92=MAX(BX90:BX93),AV92,"")</f>
        <v>MIRRI MATTEO - TT LUGO/ARSENAL</v>
      </c>
      <c r="AX97" s="36" t="str">
        <f>IF(BY92=MAX(BY90:BY93),AV92,"")</f>
        <v/>
      </c>
      <c r="AY97" s="37" t="str">
        <f>IF(BZ92=MAX(BZ90:BZ93),AV92,"")</f>
        <v/>
      </c>
      <c r="BA97" s="35"/>
      <c r="BB97" s="35"/>
      <c r="BD97" s="160"/>
      <c r="BE97" s="160"/>
      <c r="BF97" s="160"/>
      <c r="BG97" s="160"/>
      <c r="BH97" s="160"/>
      <c r="BI97" s="160"/>
      <c r="BJ97" s="160"/>
      <c r="BK97" s="160"/>
      <c r="BL97" s="161"/>
      <c r="BM97" s="161"/>
      <c r="BN97" s="161"/>
      <c r="BO97" s="161"/>
      <c r="BP97" s="161"/>
      <c r="BQ97" s="161"/>
      <c r="BR97" s="130"/>
      <c r="BS97" s="130"/>
      <c r="BT97" s="130"/>
      <c r="BU97" s="130"/>
      <c r="BV97" s="130"/>
      <c r="BW97" s="130"/>
      <c r="BX97" s="130"/>
      <c r="BY97" s="130"/>
      <c r="BZ97" s="130"/>
    </row>
    <row r="98" spans="1:85" s="38" customFormat="1" ht="24" customHeight="1" thickBot="1" x14ac:dyDescent="0.25">
      <c r="A98" s="187" t="str">
        <f>IF(BW90=MAX(BW90:BW93),AV90,IF(BW91=MAX(BW90:BW93),AV91,IF(BW92=MAX(BW90:BW93),AV92,IF(BW93=MAX(BW90:BW93),AV93,AV90))))</f>
        <v>STEFANI CIRO - V. CASALGRANDE (RE)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9">
        <f>IF(A98=AV90,BC90,IF(A98=AV91,BC91,IF(A98=AV92,BC92,IF(A98=AV93,BC93,"0"))))</f>
        <v>6</v>
      </c>
      <c r="AA98" s="189"/>
      <c r="AB98" s="189"/>
      <c r="AC98" s="190">
        <f>IF(A98=AV90,BG90,IF(A98=AV91,BG91,IF(A98=AV92,BG92,IF(A98=AV93,BG93,"0"))))</f>
        <v>3</v>
      </c>
      <c r="AD98" s="190"/>
      <c r="AE98" s="190">
        <f>IF(A98=AV90,BK90,IF(A98=AV91,BK91,IF(A98=AV92,BK92,IF(A98=AV93,BK93,"0"))))</f>
        <v>0</v>
      </c>
      <c r="AF98" s="190"/>
      <c r="AG98" s="190">
        <f>IF(A98=AV90,BL90,IF(A98=AV91,BL91,IF(A98=AV92,BL92,IF(A98=AV93,BL93,"0"))))</f>
        <v>9</v>
      </c>
      <c r="AH98" s="190"/>
      <c r="AI98" s="190">
        <f>IF(A98=AV90,BM90,IF(A98=AV91,BM91,IF(A98=AV92,BM92,IF(A98=AV93,BM93,"0"))))</f>
        <v>4</v>
      </c>
      <c r="AJ98" s="190"/>
      <c r="AK98" s="190">
        <f>SUM(AG98-AI98)</f>
        <v>5</v>
      </c>
      <c r="AL98" s="190"/>
      <c r="AM98" s="190">
        <f>IF(A98=AV90,BO90,IF(A98=AV91,BO91,IF(A98=AV92,BO92,IF(A98=AV93,BO93,"0"))))</f>
        <v>130</v>
      </c>
      <c r="AN98" s="190"/>
      <c r="AO98" s="190">
        <f>IF(A98=AV90,BP90,IF(A98=AV91,BP91,IF(A98=AV92,BP92,IF(A98=AV93,BP93,"0"))))</f>
        <v>96</v>
      </c>
      <c r="AP98" s="190"/>
      <c r="AQ98" s="190">
        <f>SUM(AM98-AO98)</f>
        <v>34</v>
      </c>
      <c r="AR98" s="193"/>
      <c r="AS98" s="35"/>
      <c r="AT98" s="35"/>
      <c r="AU98" s="35"/>
      <c r="AV98" s="164" t="str">
        <f>IF(BW93=MAX(BW90:BW93),AV93,"")</f>
        <v/>
      </c>
      <c r="AW98" s="165" t="str">
        <f>IF(BX93=MAX(BX90:BX93),AV93,"")</f>
        <v/>
      </c>
      <c r="AX98" s="39" t="str">
        <f>IF(BY93=MAX(BY90:BY93),AV93,"")</f>
        <v>SELVINO GIOVANNI - TT ARSENAL (RE)</v>
      </c>
      <c r="AY98" s="40" t="str">
        <f>IF(BZ93=MAX(BZ90:BZ93),AV93,"")</f>
        <v/>
      </c>
      <c r="BA98" s="35"/>
      <c r="BB98" s="35"/>
      <c r="BD98" s="160"/>
      <c r="BE98" s="160"/>
      <c r="BF98" s="160"/>
      <c r="BG98" s="160"/>
      <c r="BH98" s="160"/>
      <c r="BI98" s="160"/>
      <c r="BJ98" s="160"/>
      <c r="BK98" s="160"/>
      <c r="BL98" s="161"/>
      <c r="BM98" s="161"/>
      <c r="BN98" s="161"/>
      <c r="BO98" s="161"/>
      <c r="BP98" s="161"/>
      <c r="BQ98" s="161"/>
      <c r="BR98" s="130"/>
      <c r="BS98" s="130"/>
      <c r="BT98" s="130"/>
      <c r="BU98" s="130"/>
      <c r="BV98" s="130"/>
      <c r="BW98" s="130"/>
      <c r="BX98" s="130"/>
      <c r="BY98" s="130"/>
      <c r="BZ98" s="130"/>
    </row>
    <row r="99" spans="1:85" s="38" customFormat="1" ht="24" customHeight="1" x14ac:dyDescent="0.2">
      <c r="A99" s="187" t="str">
        <f>IF(BX90=MAX(BX90:BX93),AV90,IF(BX91=MAX(BX90:BX93),AV91,IF(BX92=MAX(BX90:BX93),AV92,IF(BX93=MAX(BX90:BX93),AV93,AV91))))</f>
        <v>MIRRI MATTEO - TT LUGO/ARSENAL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9">
        <f>IF(A99=AV90,BC90,IF(A99=AV91,BC91,IF(A99=AV92,BC92,IF(A99=AV93,BC93,"0"))))</f>
        <v>4</v>
      </c>
      <c r="AA99" s="189"/>
      <c r="AB99" s="189"/>
      <c r="AC99" s="190">
        <f>IF(A99=AV90,BG90,IF(A99=AV91,BG91,IF(A99=AV92,BG92,IF(A99=AV93,BG93,"0"))))</f>
        <v>2</v>
      </c>
      <c r="AD99" s="190"/>
      <c r="AE99" s="190">
        <f>IF(A99=AV90,BK90,IF(A99=AV91,BK91,IF(A99=AV92,BK92,IF(A99=AV93,BK93,"0"))))</f>
        <v>1</v>
      </c>
      <c r="AF99" s="190"/>
      <c r="AG99" s="190">
        <f>IF(A99=AV90,BL90,IF(A99=AV91,BL91,IF(A99=AV92,BL92,IF(A99=AV93,BL93,"0"))))</f>
        <v>8</v>
      </c>
      <c r="AH99" s="190"/>
      <c r="AI99" s="190">
        <f>IF(A99=AV90,BM90,IF(A99=AV91,BM91,IF(A99=AV92,BM92,IF(A99=AV93,BM93,"0"))))</f>
        <v>4</v>
      </c>
      <c r="AJ99" s="190"/>
      <c r="AK99" s="190">
        <f>SUM(AG99-AI99)</f>
        <v>4</v>
      </c>
      <c r="AL99" s="190"/>
      <c r="AM99" s="190">
        <f>IF(A99=AV90,BO90,IF(A99=AV91,BO91,IF(A99=AV92,BO92,IF(A99=AV93,BO93,"0"))))</f>
        <v>126</v>
      </c>
      <c r="AN99" s="190"/>
      <c r="AO99" s="190">
        <f>IF(A99=AV90,BP90,IF(A99=AV91,BP91,IF(A99=AV92,BP92,IF(A99=AV93,BP93,"0"))))</f>
        <v>210</v>
      </c>
      <c r="AP99" s="190"/>
      <c r="AQ99" s="190">
        <f>SUM(AM99-AO99)</f>
        <v>-84</v>
      </c>
      <c r="AR99" s="193"/>
      <c r="AS99" s="35"/>
      <c r="AT99" s="35"/>
      <c r="AU99" s="35"/>
      <c r="AV99" s="191" t="s">
        <v>37</v>
      </c>
      <c r="AW99" s="192"/>
      <c r="BD99" s="129"/>
      <c r="BE99" s="129"/>
      <c r="BF99" s="129"/>
      <c r="BG99" s="129"/>
      <c r="BH99" s="129"/>
      <c r="BI99" s="129"/>
      <c r="BJ99" s="129"/>
      <c r="BK99" s="129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</row>
    <row r="100" spans="1:85" s="38" customFormat="1" ht="24" customHeight="1" x14ac:dyDescent="0.2">
      <c r="A100" s="187" t="str">
        <f>IF(BY90=MAX(BY90:BY93),AV90,IF(BY91=MAX(BY90:BY93),AV91,IF(BY92=MAX(BY90:BY93),AV92,IF(BY93=MAX(BY90:BY93),AV93,AV92))))</f>
        <v>SELVINO GIOVANNI - TT ARSENAL (RE)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9">
        <f>IF(A100=AV90,BC90,IF(A100=AV91,BC91,IF(A100=AV92,BC92,IF(A100=AV93,BC93,"0"))))</f>
        <v>2</v>
      </c>
      <c r="AA100" s="189"/>
      <c r="AB100" s="189"/>
      <c r="AC100" s="190">
        <f>IF(A100=AV90,BG90,IF(A100=AV91,BG91,IF(A100=AV92,BG92,IF(A100=AV93,BG93,"0"))))</f>
        <v>1</v>
      </c>
      <c r="AD100" s="190"/>
      <c r="AE100" s="190">
        <f>IF(A100=AV90,BK90,IF(A100=AV91,BK91,IF(A100=AV92,BK92,IF(A100=AV93,BK93,"0"))))</f>
        <v>2</v>
      </c>
      <c r="AF100" s="190"/>
      <c r="AG100" s="190">
        <f>IF(A100=AV90,BL90,IF(A100=AV91,BL91,IF(A100=AV92,BL92,IF(A100=AV93,BL93,"0"))))</f>
        <v>5</v>
      </c>
      <c r="AH100" s="190"/>
      <c r="AI100" s="190">
        <f>IF(A100=AV90,BM90,IF(A100=AV91,BM91,IF(A100=AV92,BM92,IF(A100=AV93,BM93,"0"))))</f>
        <v>8</v>
      </c>
      <c r="AJ100" s="190"/>
      <c r="AK100" s="190">
        <f>SUM(AG100-AI100)</f>
        <v>-3</v>
      </c>
      <c r="AL100" s="190"/>
      <c r="AM100" s="190">
        <f>IF(A100=AV90,BO90,IF(A100=AV91,BO91,IF(A100=AV92,BO92,IF(A100=AV93,BO93,"0"))))</f>
        <v>222</v>
      </c>
      <c r="AN100" s="190"/>
      <c r="AO100" s="190">
        <f>IF(A100=AV90,BP90,IF(A100=AV91,BP91,IF(A100=AV92,BP92,IF(A100=AV93,BP93,"0"))))</f>
        <v>127</v>
      </c>
      <c r="AP100" s="190"/>
      <c r="AQ100" s="190">
        <f>SUM(AM100-AO100)</f>
        <v>95</v>
      </c>
      <c r="AR100" s="193"/>
      <c r="AS100" s="35"/>
      <c r="AT100" s="35"/>
      <c r="AU100" s="35"/>
      <c r="AV100" s="216" t="str">
        <f>A98</f>
        <v>STEFANI CIRO - V. CASALGRANDE (RE)</v>
      </c>
      <c r="AW100" s="217"/>
      <c r="BD100" s="129"/>
      <c r="BE100" s="129"/>
      <c r="BF100" s="129"/>
      <c r="BG100" s="129"/>
      <c r="BH100" s="129"/>
      <c r="BI100" s="129"/>
      <c r="BJ100" s="129"/>
      <c r="BK100" s="129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</row>
    <row r="101" spans="1:85" s="38" customFormat="1" ht="24" customHeight="1" x14ac:dyDescent="0.2">
      <c r="A101" s="210" t="str">
        <f>IF(BZ90=MAX(BZ90:BZ93),AV90,IF(BZ91=MAX(BZ90:BZ93),AV91,IF(BZ92=MAX(BZ90:BZ93),AV92,IF(BZ93=MAX(BZ90:BZ93),AV93,AV93))))</f>
        <v>SLOBODENIUC OLGA - TT BISMANTOVA (RE)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2">
        <f>IF(A101=AV90,BC90,IF(A101=AV91,BC91,IF(A101=AV92,BC92,IF(A101=AV93,BC93,"0"))))</f>
        <v>0</v>
      </c>
      <c r="AA101" s="212"/>
      <c r="AB101" s="212"/>
      <c r="AC101" s="183">
        <f>IF(A101=AV90,BG90,IF(A101=AV91,BG91,IF(A101=AV92,BG92,IF(A101=AV93,BG93,"0"))))</f>
        <v>0</v>
      </c>
      <c r="AD101" s="183"/>
      <c r="AE101" s="183">
        <f>IF(A101=AV90,BK90,IF(A101=AV91,BK91,IF(A101=AV92,BK92,IF(A101=AV93,BK93,"0"))))</f>
        <v>3</v>
      </c>
      <c r="AF101" s="183"/>
      <c r="AG101" s="183">
        <f>IF(A101=AV90,BL90,IF(A101=AV91,BL91,IF(A101=AV92,BL92,IF(A101=AV93,BL93,"0"))))</f>
        <v>3</v>
      </c>
      <c r="AH101" s="183"/>
      <c r="AI101" s="183">
        <f>IF(A101=AV90,BM90,IF(A101=AV91,BM91,IF(A101=AV92,BM92,IF(A101=AV93,BM93,"0"))))</f>
        <v>9</v>
      </c>
      <c r="AJ101" s="183"/>
      <c r="AK101" s="183">
        <f>SUM(AG101-AI101)</f>
        <v>-6</v>
      </c>
      <c r="AL101" s="183"/>
      <c r="AM101" s="183">
        <f>IF(A101=AV90,BO90,IF(A101=AV91,BO91,IF(A101=AV92,BO92,IF(A101=AV93,BO93,"0"))))</f>
        <v>74</v>
      </c>
      <c r="AN101" s="183"/>
      <c r="AO101" s="183">
        <f>IF(A101=AV90,BP90,IF(A101=AV91,BP91,IF(A101=AV92,BP92,IF(A101=AV93,BP93,"0"))))</f>
        <v>119</v>
      </c>
      <c r="AP101" s="183"/>
      <c r="AQ101" s="183">
        <f>SUM(AM101-AO101)</f>
        <v>-45</v>
      </c>
      <c r="AR101" s="184"/>
      <c r="AS101" s="35"/>
      <c r="AT101" s="35"/>
      <c r="AU101" s="35"/>
      <c r="AV101" s="185" t="str">
        <f>A99</f>
        <v>MIRRI MATTEO - TT LUGO/ARSENAL</v>
      </c>
      <c r="AW101" s="186"/>
      <c r="BD101" s="129"/>
      <c r="BE101" s="129"/>
      <c r="BF101" s="129"/>
      <c r="BG101" s="129"/>
      <c r="BH101" s="129"/>
      <c r="BI101" s="129"/>
      <c r="BJ101" s="129"/>
      <c r="BK101" s="129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</row>
    <row r="103" spans="1:85" s="38" customFormat="1" ht="21.75" customHeight="1" x14ac:dyDescent="0.2">
      <c r="A103" s="218" t="s">
        <v>0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1"/>
      <c r="AT103" s="1"/>
      <c r="AU103" s="1"/>
      <c r="AV103" s="128"/>
      <c r="AW103" s="128"/>
      <c r="BD103" s="129"/>
      <c r="BE103" s="129"/>
      <c r="BF103" s="129"/>
      <c r="BG103" s="129"/>
      <c r="BH103" s="129"/>
      <c r="BI103" s="129"/>
      <c r="BJ103" s="129"/>
      <c r="BK103" s="129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</row>
    <row r="104" spans="1:85" s="38" customFormat="1" ht="21.75" customHeight="1" x14ac:dyDescent="0.2">
      <c r="A104" s="209" t="s">
        <v>1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"/>
      <c r="AT104" s="2"/>
      <c r="AU104" s="2"/>
      <c r="AV104" s="128"/>
      <c r="AW104" s="128"/>
      <c r="BD104" s="129"/>
      <c r="BE104" s="129"/>
      <c r="BF104" s="129"/>
      <c r="BG104" s="129"/>
      <c r="BH104" s="129"/>
      <c r="BI104" s="129"/>
      <c r="BJ104" s="129"/>
      <c r="BK104" s="129"/>
      <c r="BL104" s="130">
        <v>1E-4</v>
      </c>
      <c r="BM104" s="130"/>
      <c r="BN104" s="130">
        <v>0.1</v>
      </c>
      <c r="BO104" s="130">
        <v>9.9999999999999995E-7</v>
      </c>
      <c r="BP104" s="130"/>
      <c r="BQ104" s="130">
        <v>1E-3</v>
      </c>
      <c r="BR104" s="130">
        <v>100000</v>
      </c>
      <c r="BS104" s="130"/>
      <c r="BT104" s="130"/>
      <c r="BU104" s="130"/>
      <c r="BV104" s="130"/>
      <c r="BW104" s="130"/>
      <c r="BX104" s="130"/>
      <c r="BY104" s="130"/>
      <c r="BZ104" s="130"/>
    </row>
    <row r="105" spans="1:85" s="38" customFormat="1" ht="24" customHeight="1" x14ac:dyDescent="0.2">
      <c r="A105" s="214" t="str">
        <f>A88</f>
        <v>Cat.  FITET B M/F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 t="s">
        <v>57</v>
      </c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131"/>
      <c r="AJ105" s="131"/>
      <c r="AK105" s="221"/>
      <c r="AL105" s="221"/>
      <c r="AM105" s="221"/>
      <c r="AN105" s="221"/>
      <c r="AO105" s="221"/>
      <c r="AP105" s="221"/>
      <c r="AQ105" s="221"/>
      <c r="AR105" s="221"/>
      <c r="AS105" s="3"/>
      <c r="AT105" s="3"/>
      <c r="AU105" s="3"/>
      <c r="AV105" s="132"/>
      <c r="AW105" s="227" t="s">
        <v>11</v>
      </c>
      <c r="AX105" s="227"/>
      <c r="AY105" s="227"/>
      <c r="AZ105" s="227"/>
      <c r="BA105" s="227"/>
      <c r="BB105" s="227"/>
      <c r="BC105" s="227"/>
      <c r="BD105" s="233" t="s">
        <v>12</v>
      </c>
      <c r="BE105" s="233"/>
      <c r="BF105" s="233"/>
      <c r="BG105" s="233"/>
      <c r="BH105" s="213" t="s">
        <v>13</v>
      </c>
      <c r="BI105" s="213"/>
      <c r="BJ105" s="213"/>
      <c r="BK105" s="213"/>
      <c r="BL105" s="215" t="s">
        <v>14</v>
      </c>
      <c r="BM105" s="215"/>
      <c r="BN105" s="215"/>
      <c r="BO105" s="215" t="s">
        <v>15</v>
      </c>
      <c r="BP105" s="215"/>
      <c r="BQ105" s="215"/>
      <c r="BR105" s="228" t="s">
        <v>92</v>
      </c>
      <c r="BS105" s="229"/>
      <c r="BT105" s="229"/>
      <c r="BU105" s="229"/>
      <c r="BV105" s="229"/>
      <c r="BW105" s="229"/>
      <c r="BX105" s="229"/>
      <c r="BY105" s="229"/>
      <c r="BZ105" s="230"/>
      <c r="CA105" s="231" t="s">
        <v>16</v>
      </c>
      <c r="CB105" s="232"/>
      <c r="CC105" s="232"/>
      <c r="CD105" s="232"/>
      <c r="CE105" s="232"/>
      <c r="CF105" s="8"/>
      <c r="CG105" s="9"/>
    </row>
    <row r="106" spans="1:85" s="38" customFormat="1" ht="21.75" customHeight="1" x14ac:dyDescent="0.2">
      <c r="A106" s="6" t="s">
        <v>93</v>
      </c>
      <c r="B106" s="6" t="s">
        <v>3</v>
      </c>
      <c r="C106" s="222" t="s">
        <v>4</v>
      </c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3" t="s">
        <v>5</v>
      </c>
      <c r="AH106" s="223"/>
      <c r="AI106" s="223" t="s">
        <v>6</v>
      </c>
      <c r="AJ106" s="223"/>
      <c r="AK106" s="223" t="s">
        <v>7</v>
      </c>
      <c r="AL106" s="223"/>
      <c r="AM106" s="223" t="s">
        <v>8</v>
      </c>
      <c r="AN106" s="223"/>
      <c r="AO106" s="223" t="s">
        <v>9</v>
      </c>
      <c r="AP106" s="223"/>
      <c r="AQ106" s="224" t="s">
        <v>10</v>
      </c>
      <c r="AR106" s="224"/>
      <c r="AS106" s="7"/>
      <c r="AT106" s="7"/>
      <c r="AU106" s="7"/>
      <c r="AV106" s="132"/>
      <c r="AW106" s="134" t="s">
        <v>19</v>
      </c>
      <c r="AX106" s="135" t="s">
        <v>20</v>
      </c>
      <c r="AY106" s="135" t="s">
        <v>21</v>
      </c>
      <c r="AZ106" s="135" t="s">
        <v>94</v>
      </c>
      <c r="BA106" s="135" t="s">
        <v>95</v>
      </c>
      <c r="BB106" s="135" t="s">
        <v>96</v>
      </c>
      <c r="BC106" s="136" t="s">
        <v>22</v>
      </c>
      <c r="BD106" s="133" t="s">
        <v>97</v>
      </c>
      <c r="BE106" s="133" t="s">
        <v>98</v>
      </c>
      <c r="BF106" s="133" t="s">
        <v>99</v>
      </c>
      <c r="BG106" s="133" t="s">
        <v>100</v>
      </c>
      <c r="BH106" s="133" t="s">
        <v>97</v>
      </c>
      <c r="BI106" s="133" t="s">
        <v>98</v>
      </c>
      <c r="BJ106" s="133" t="s">
        <v>99</v>
      </c>
      <c r="BK106" s="137" t="s">
        <v>101</v>
      </c>
      <c r="BL106" s="138" t="s">
        <v>102</v>
      </c>
      <c r="BM106" s="138" t="s">
        <v>103</v>
      </c>
      <c r="BN106" s="138" t="s">
        <v>104</v>
      </c>
      <c r="BO106" s="139" t="s">
        <v>25</v>
      </c>
      <c r="BP106" s="139" t="s">
        <v>26</v>
      </c>
      <c r="BQ106" s="139" t="s">
        <v>27</v>
      </c>
      <c r="BR106" s="139" t="s">
        <v>28</v>
      </c>
      <c r="BS106" s="139" t="s">
        <v>24</v>
      </c>
      <c r="BT106" s="139" t="s">
        <v>27</v>
      </c>
      <c r="BU106" s="139" t="s">
        <v>23</v>
      </c>
      <c r="BV106" s="139" t="s">
        <v>25</v>
      </c>
      <c r="BW106" s="140" t="s">
        <v>105</v>
      </c>
      <c r="BX106" s="141" t="s">
        <v>106</v>
      </c>
      <c r="BY106" s="141" t="s">
        <v>107</v>
      </c>
      <c r="BZ106" s="141" t="s">
        <v>108</v>
      </c>
      <c r="CA106" s="17" t="s">
        <v>29</v>
      </c>
      <c r="CB106" s="17" t="s">
        <v>30</v>
      </c>
      <c r="CC106" s="17" t="s">
        <v>31</v>
      </c>
      <c r="CD106" s="17" t="s">
        <v>32</v>
      </c>
      <c r="CE106" s="17" t="s">
        <v>33</v>
      </c>
      <c r="CF106" s="17" t="s">
        <v>34</v>
      </c>
      <c r="CG106" s="17" t="s">
        <v>35</v>
      </c>
    </row>
    <row r="107" spans="1:85" s="38" customFormat="1" ht="30" customHeight="1" x14ac:dyDescent="0.2">
      <c r="A107" s="18">
        <v>9</v>
      </c>
      <c r="B107" s="142">
        <v>14</v>
      </c>
      <c r="C107" s="143" t="s">
        <v>17</v>
      </c>
      <c r="D107" s="197" t="str">
        <f>REPT('lista di qualificazione'!B10,1)</f>
        <v>VEZZOSI MARCO - V. CASALGRANDE (RE)</v>
      </c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8"/>
      <c r="R107" s="144" t="s">
        <v>18</v>
      </c>
      <c r="S107" s="205" t="str">
        <f>REPT(D109,1)</f>
        <v>MAZZOLI GIORDANO -DINAMIS MANZOLINO (MO)</v>
      </c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7"/>
      <c r="AG107" s="10">
        <v>11</v>
      </c>
      <c r="AH107" s="11">
        <v>3</v>
      </c>
      <c r="AI107" s="12">
        <v>11</v>
      </c>
      <c r="AJ107" s="13">
        <v>3</v>
      </c>
      <c r="AK107" s="10">
        <v>11</v>
      </c>
      <c r="AL107" s="11">
        <v>6</v>
      </c>
      <c r="AM107" s="12"/>
      <c r="AN107" s="13"/>
      <c r="AO107" s="10"/>
      <c r="AP107" s="14"/>
      <c r="AQ107" s="15">
        <f t="shared" ref="AQ107:AQ112" si="54">IF(AG107="","",IF(AG107&lt;&gt;"",CF107))</f>
        <v>3</v>
      </c>
      <c r="AR107" s="15">
        <f t="shared" ref="AR107:AR112" si="55">IF(AG107="","",IF(AG107&lt;&gt;"",CG107))</f>
        <v>0</v>
      </c>
      <c r="AS107" s="16"/>
      <c r="AT107" s="16"/>
      <c r="AU107" s="16"/>
      <c r="AV107" s="145" t="str">
        <f>REPT(D107,1)</f>
        <v>VEZZOSI MARCO - V. CASALGRANDE (RE)</v>
      </c>
      <c r="AW107" s="146" t="str">
        <f>IF(AQ107="","0",IF(AQ107&gt;AR107,"2",IF(AQ107&lt;AR107,"0","")))</f>
        <v>2</v>
      </c>
      <c r="AX107" s="24"/>
      <c r="AY107" s="25"/>
      <c r="AZ107" s="6" t="str">
        <f>IF(AR110="","0",IF(AQ110&gt;AR110,"0",IF(AQ110&lt;AR110,"2","")))</f>
        <v>2</v>
      </c>
      <c r="BA107" s="6" t="str">
        <f>IF(AR111="","0",IF(AQ111&gt;AR111,"0",IF(AQ111&lt;AR111,"2","")))</f>
        <v>2</v>
      </c>
      <c r="BB107" s="25"/>
      <c r="BC107" s="147">
        <f>SUM(AW107+AZ107+BA107)</f>
        <v>6</v>
      </c>
      <c r="BD107" s="148" t="str">
        <f>IF(AW107="2","1","0")</f>
        <v>1</v>
      </c>
      <c r="BE107" s="148" t="str">
        <f>IF(AZ107="2","1","0")</f>
        <v>1</v>
      </c>
      <c r="BF107" s="148" t="str">
        <f>IF(BA107="2","1","0")</f>
        <v>1</v>
      </c>
      <c r="BG107" s="149">
        <f>SUM(BD107+BE107+BF107)</f>
        <v>3</v>
      </c>
      <c r="BH107" s="148" t="str">
        <f>IF(AW107&gt;AW109,"0",IF(AW107&lt;AW109,"1","0"))</f>
        <v>0</v>
      </c>
      <c r="BI107" s="148" t="str">
        <f>IF(AZ107&gt;AZ110,"0",IF(AZ107&lt;AZ110,"1","0"))</f>
        <v>0</v>
      </c>
      <c r="BJ107" s="148" t="str">
        <f>IF(BA107&gt;BA108,"0",IF(BA107&lt;BA108,"1","0"))</f>
        <v>0</v>
      </c>
      <c r="BK107" s="149">
        <f>SUM(BH107+BI107+BJ107)</f>
        <v>0</v>
      </c>
      <c r="BL107" s="150">
        <f>SUM(CF107+CG110+CG111)</f>
        <v>9</v>
      </c>
      <c r="BM107" s="150">
        <f>SUM(CG107+CF110+CF111)</f>
        <v>2</v>
      </c>
      <c r="BN107" s="150">
        <f>SUM(BL107-BM107)</f>
        <v>7</v>
      </c>
      <c r="BO107" s="150">
        <f>SUM(AG107+AI107+AK107+AM107+AO107+AH110+AJ110+AL110+AN110+AP110+AH111+AJ111+AL111+AN111+AP111)</f>
        <v>119</v>
      </c>
      <c r="BP107" s="150">
        <f>SUM(AH107+AJ107+AL107+AN107+AP107+AG110+AI110+AK110+AM110+AO110+AG111+AI111+AK111+AM111+AO111)</f>
        <v>75</v>
      </c>
      <c r="BQ107" s="150">
        <f>SUM(BO107-BP107)</f>
        <v>44</v>
      </c>
      <c r="BR107" s="150">
        <f>BC107*BR104</f>
        <v>600000</v>
      </c>
      <c r="BS107" s="150">
        <f>BN107*BN104</f>
        <v>0.70000000000000007</v>
      </c>
      <c r="BT107" s="150">
        <f>SUM(BQ107*BQ104)</f>
        <v>4.3999999999999997E-2</v>
      </c>
      <c r="BU107" s="150">
        <f>SUM(BL107*BL104)</f>
        <v>9.0000000000000008E-4</v>
      </c>
      <c r="BV107" s="150">
        <f>SUM(BO107*BO104)</f>
        <v>1.1899999999999999E-4</v>
      </c>
      <c r="BW107" s="151">
        <f>SUM(BR107+BS107+BT107+BU107+BV107)</f>
        <v>600000.74501899991</v>
      </c>
      <c r="BX107" s="150" t="str">
        <f>IF(BW107&lt;MAX(BW107:BW110),BW107,"")</f>
        <v/>
      </c>
      <c r="BY107" s="150" t="str">
        <f>IF(BX107&lt;MAX(BX107:BX110),BX107,"")</f>
        <v/>
      </c>
      <c r="BZ107" s="150" t="str">
        <f>IF(BY107&lt;MAX(BY107:BY110),BY107,"")</f>
        <v/>
      </c>
      <c r="CA107" s="26" t="str">
        <f t="shared" ref="CA107:CA112" si="56">IF(AND(AG107&lt;&gt;"",AH107&lt;&gt;""),IF(AG107&gt;AH107,"c","f"),0)</f>
        <v>c</v>
      </c>
      <c r="CB107" s="26" t="str">
        <f t="shared" ref="CB107:CB112" si="57">IF(AND(AI107&lt;&gt;"",AJ107&lt;&gt;""),IF(AI107&gt;AJ107,"c","f"),0)</f>
        <v>c</v>
      </c>
      <c r="CC107" s="26" t="str">
        <f t="shared" ref="CC107:CC112" si="58">IF(AND(AK107&lt;&gt;"",AL107&lt;&gt;""),IF(AK107&gt;AL107,"c","f"),0)</f>
        <v>c</v>
      </c>
      <c r="CD107" s="26">
        <f t="shared" ref="CD107:CD112" si="59">IF(AND(AM107&lt;&gt;"",AN107&lt;&gt;""),IF(AM107&gt;AN107,"c","f"),0)</f>
        <v>0</v>
      </c>
      <c r="CE107" s="26">
        <f t="shared" ref="CE107:CE112" si="60">IF(AND(AO107&lt;&gt;"",AP107&lt;&gt;""),IF(AO107&gt;AP107,"c","f"),0)</f>
        <v>0</v>
      </c>
      <c r="CF107" s="26">
        <f t="shared" ref="CF107:CF112" si="61">COUNTIF(CA107:CE107,"c")</f>
        <v>3</v>
      </c>
      <c r="CG107" s="26">
        <f t="shared" ref="CG107:CG112" si="62">COUNTIF(CA107:CE107,"f")</f>
        <v>0</v>
      </c>
    </row>
    <row r="108" spans="1:85" s="38" customFormat="1" ht="30" customHeight="1" x14ac:dyDescent="0.2">
      <c r="A108" s="152">
        <v>9</v>
      </c>
      <c r="B108" s="19"/>
      <c r="C108" s="153" t="s">
        <v>38</v>
      </c>
      <c r="D108" s="197" t="str">
        <f>REPT('lista di qualificazione'!B11,1)</f>
        <v>D'ANIELLO MATTIA - TT S. POLO (PR)</v>
      </c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8"/>
      <c r="R108" s="154" t="s">
        <v>18</v>
      </c>
      <c r="S108" s="194" t="str">
        <f>REPT(D110,1)</f>
        <v>MICHELINI MARCO - CD. BPR BANCA (MO)</v>
      </c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6"/>
      <c r="AG108" s="20">
        <v>13</v>
      </c>
      <c r="AH108" s="21">
        <v>15</v>
      </c>
      <c r="AI108" s="22">
        <v>11</v>
      </c>
      <c r="AJ108" s="23">
        <v>8</v>
      </c>
      <c r="AK108" s="20">
        <v>11</v>
      </c>
      <c r="AL108" s="21">
        <v>9</v>
      </c>
      <c r="AM108" s="22">
        <v>11</v>
      </c>
      <c r="AN108" s="23">
        <v>13</v>
      </c>
      <c r="AO108" s="20">
        <v>8</v>
      </c>
      <c r="AP108" s="23">
        <v>11</v>
      </c>
      <c r="AQ108" s="15">
        <f t="shared" si="54"/>
        <v>2</v>
      </c>
      <c r="AR108" s="15">
        <f t="shared" si="55"/>
        <v>3</v>
      </c>
      <c r="AS108" s="16"/>
      <c r="AT108" s="16"/>
      <c r="AU108" s="16"/>
      <c r="AV108" s="145" t="str">
        <f>REPT(D108,1)</f>
        <v>D'ANIELLO MATTIA - TT S. POLO (PR)</v>
      </c>
      <c r="AW108" s="146"/>
      <c r="AX108" s="6" t="str">
        <f>IF(AQ108="","0",IF(AQ108&gt;AR108,"2",IF(AQ108&lt;AR108,"0","")))</f>
        <v>0</v>
      </c>
      <c r="AY108" s="6" t="str">
        <f>IF(AR109="","0",IF(AQ109&gt;AR109,"0",IF(AQ109&lt;AR109,"2","")))</f>
        <v>2</v>
      </c>
      <c r="AZ108" s="24"/>
      <c r="BA108" s="6" t="str">
        <f>IF(AQ111="","0",IF(AR111&gt;AQ111,"0",IF(AR111&lt;AQ111,"2","")))</f>
        <v>0</v>
      </c>
      <c r="BB108" s="25"/>
      <c r="BC108" s="147">
        <f>SUM(AX108+AY108+BA108)</f>
        <v>2</v>
      </c>
      <c r="BD108" s="148" t="str">
        <f>IF(AX108="2","1","0")</f>
        <v>0</v>
      </c>
      <c r="BE108" s="148" t="str">
        <f>IF(AY108="2","1","0")</f>
        <v>1</v>
      </c>
      <c r="BF108" s="148" t="str">
        <f>IF(BA108="2","1","0")</f>
        <v>0</v>
      </c>
      <c r="BG108" s="149">
        <f>SUM(BD108+BE108+BF108)</f>
        <v>1</v>
      </c>
      <c r="BH108" s="148" t="str">
        <f>IF(AX108&gt;AX110,"0",IF(AX108&lt;AX110,"1","0"))</f>
        <v>1</v>
      </c>
      <c r="BI108" s="148" t="str">
        <f>IF(AY108&gt;AY109,"0",IF(AY108&lt;AY109,"1","0"))</f>
        <v>0</v>
      </c>
      <c r="BJ108" s="148" t="str">
        <f>IF(BA108&gt;BA107,"0",IF(BA108&lt;BA107,"1","0"))</f>
        <v>1</v>
      </c>
      <c r="BK108" s="149">
        <f>SUM(BH108+BI108+BJ108)</f>
        <v>2</v>
      </c>
      <c r="BL108" s="150">
        <f>SUM(CF108+CG109+CF111)</f>
        <v>7</v>
      </c>
      <c r="BM108" s="150">
        <f>SUM(CG108+CF109+CG111)</f>
        <v>6</v>
      </c>
      <c r="BN108" s="150">
        <f>SUM(BL108-BM108)</f>
        <v>1</v>
      </c>
      <c r="BO108" s="150">
        <f>SUM(AG108+AI108+AK108+AM108+AO108+AH109+AJ109+AL109+AN109+AP109+AG111+AI111+AK111+AM111+AO111)</f>
        <v>131</v>
      </c>
      <c r="BP108" s="150">
        <f>SUM(AH108+AJ108+AL108+AN108+AP108+AG109+AI109+AK109+AM109+AO109+AH111+AJ111+AL111+AN111+AP111)</f>
        <v>126</v>
      </c>
      <c r="BQ108" s="150">
        <f>SUM(BO108-BP108)</f>
        <v>5</v>
      </c>
      <c r="BR108" s="150">
        <f>BC108*BR104</f>
        <v>200000</v>
      </c>
      <c r="BS108" s="150">
        <f>BN108*BN104</f>
        <v>0.1</v>
      </c>
      <c r="BT108" s="150">
        <f>SUM(BQ108*BQ104)</f>
        <v>5.0000000000000001E-3</v>
      </c>
      <c r="BU108" s="150">
        <f>SUM(BL108*BL104)</f>
        <v>6.9999999999999999E-4</v>
      </c>
      <c r="BV108" s="150">
        <f>SUM(BO108*BO104)</f>
        <v>1.3099999999999999E-4</v>
      </c>
      <c r="BW108" s="151">
        <f>SUM(BR108+BS108+BT108+BU108+BV108)</f>
        <v>200000.10583100002</v>
      </c>
      <c r="BX108" s="150">
        <f>IF(BW108&lt;MAX(BW107:BW110),BW108,"")</f>
        <v>200000.10583100002</v>
      </c>
      <c r="BY108" s="150">
        <f>IF(BX108&lt;MAX(BX107:BX110),BX108,"")</f>
        <v>200000.10583100002</v>
      </c>
      <c r="BZ108" s="150" t="str">
        <f>IF(BY108&lt;MAX(BY107:BY110),BY108,"")</f>
        <v/>
      </c>
      <c r="CA108" s="26" t="str">
        <f t="shared" si="56"/>
        <v>f</v>
      </c>
      <c r="CB108" s="26" t="str">
        <f t="shared" si="57"/>
        <v>c</v>
      </c>
      <c r="CC108" s="26" t="str">
        <f t="shared" si="58"/>
        <v>c</v>
      </c>
      <c r="CD108" s="26" t="str">
        <f t="shared" si="59"/>
        <v>f</v>
      </c>
      <c r="CE108" s="26" t="str">
        <f t="shared" si="60"/>
        <v>f</v>
      </c>
      <c r="CF108" s="26">
        <f t="shared" si="61"/>
        <v>2</v>
      </c>
      <c r="CG108" s="26">
        <f t="shared" si="62"/>
        <v>3</v>
      </c>
    </row>
    <row r="109" spans="1:85" s="38" customFormat="1" ht="30" customHeight="1" x14ac:dyDescent="0.2">
      <c r="A109" s="152">
        <v>9</v>
      </c>
      <c r="B109" s="19"/>
      <c r="C109" s="153" t="s">
        <v>36</v>
      </c>
      <c r="D109" s="197" t="str">
        <f>REPT('lista di qualificazione'!B18,1)</f>
        <v>MAZZOLI GIORDANO -DINAMIS MANZOLINO (MO)</v>
      </c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8"/>
      <c r="R109" s="154" t="s">
        <v>18</v>
      </c>
      <c r="S109" s="194" t="str">
        <f>REPT(D108,1)</f>
        <v>D'ANIELLO MATTIA - TT S. POLO (PR)</v>
      </c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6"/>
      <c r="AG109" s="20">
        <v>2</v>
      </c>
      <c r="AH109" s="21">
        <v>11</v>
      </c>
      <c r="AI109" s="22">
        <v>10</v>
      </c>
      <c r="AJ109" s="23">
        <v>12</v>
      </c>
      <c r="AK109" s="20">
        <v>6</v>
      </c>
      <c r="AL109" s="21">
        <v>12</v>
      </c>
      <c r="AM109" s="22"/>
      <c r="AN109" s="23"/>
      <c r="AO109" s="20"/>
      <c r="AP109" s="23"/>
      <c r="AQ109" s="15">
        <f t="shared" si="54"/>
        <v>0</v>
      </c>
      <c r="AR109" s="15">
        <f t="shared" si="55"/>
        <v>3</v>
      </c>
      <c r="AS109" s="16"/>
      <c r="AT109" s="16"/>
      <c r="AU109" s="16"/>
      <c r="AV109" s="145" t="str">
        <f>REPT(D109,1)</f>
        <v>MAZZOLI GIORDANO -DINAMIS MANZOLINO (MO)</v>
      </c>
      <c r="AW109" s="146" t="str">
        <f>IF(AR107="","0",IF(AQ107&gt;AR107,"0",IF(AR107&gt;AQ107,"2","")))</f>
        <v>0</v>
      </c>
      <c r="AX109" s="25"/>
      <c r="AY109" s="6" t="str">
        <f>IF(AQ109="","0",IF(AQ109&gt;AR109,"2",IF(AQ109&lt;AR109,"0","")))</f>
        <v>0</v>
      </c>
      <c r="AZ109" s="25"/>
      <c r="BA109" s="25"/>
      <c r="BB109" s="6" t="str">
        <f>IF(AQ112="","0",IF(AR112&gt;AQ112,"0",IF(AR112&lt;AQ112,"2","")))</f>
        <v>0</v>
      </c>
      <c r="BC109" s="147">
        <f>SUM(AW109+AY109+BB109)</f>
        <v>0</v>
      </c>
      <c r="BD109" s="148" t="str">
        <f>IF(AW109="2","1","0")</f>
        <v>0</v>
      </c>
      <c r="BE109" s="148" t="str">
        <f>IF(AY109="2","1","0")</f>
        <v>0</v>
      </c>
      <c r="BF109" s="148" t="str">
        <f>IF(BB109="2","1","0")</f>
        <v>0</v>
      </c>
      <c r="BG109" s="149">
        <f>SUM(BD109+BE109+BF109)</f>
        <v>0</v>
      </c>
      <c r="BH109" s="148" t="str">
        <f>IF(AW109&gt;AW107,"0",IF(AW109&lt;AW107,"1","0"))</f>
        <v>1</v>
      </c>
      <c r="BI109" s="148" t="str">
        <f>IF(AY109&gt;AY108,"0",IF(AY109&lt;AY108,"1","0"))</f>
        <v>1</v>
      </c>
      <c r="BJ109" s="148" t="str">
        <f>IF(BB109&gt;BB110,"0",IF(BB109&lt;BB110,"1","0"))</f>
        <v>1</v>
      </c>
      <c r="BK109" s="149">
        <f>SUM(BH109+BI109+BJ109)</f>
        <v>3</v>
      </c>
      <c r="BL109" s="150">
        <f>SUM(CG107+CF109+CF112)</f>
        <v>0</v>
      </c>
      <c r="BM109" s="150">
        <f>SUM(CF107+CG109+CG112)</f>
        <v>9</v>
      </c>
      <c r="BN109" s="150">
        <f>SUM(BL109-BM109)</f>
        <v>-9</v>
      </c>
      <c r="BO109" s="150">
        <f>SUM(AH107+AJ107+AL107+AN107+AP107+AG109+AI109+AK109+AM109+AO109+AG112+AI112+AK112+AM112+AO112)</f>
        <v>46</v>
      </c>
      <c r="BP109" s="150">
        <f>SUM(AG107+AI107+AK107+AM107+AO107+AH109+AJ109+AL109+AN109+AP109+AH112+AJ112+AL112+AN112+AP112)</f>
        <v>101</v>
      </c>
      <c r="BQ109" s="150">
        <f>SUM(BO109-BP109)</f>
        <v>-55</v>
      </c>
      <c r="BR109" s="150">
        <f>BC109*BR104</f>
        <v>0</v>
      </c>
      <c r="BS109" s="150">
        <f>BN109*BN104</f>
        <v>-0.9</v>
      </c>
      <c r="BT109" s="150">
        <f>SUM(BQ109*BQ104)</f>
        <v>-5.5E-2</v>
      </c>
      <c r="BU109" s="150">
        <f>SUM(BL109*BL104)</f>
        <v>0</v>
      </c>
      <c r="BV109" s="150">
        <f>SUM(BO109*BO104)</f>
        <v>4.6E-5</v>
      </c>
      <c r="BW109" s="151">
        <f>SUM(BR109+BS109+BT109+BU109+BV109)</f>
        <v>-0.95495400000000008</v>
      </c>
      <c r="BX109" s="150">
        <f>IF(BW109&lt;MAX(BW107:BW110),BW109,"")</f>
        <v>-0.95495400000000008</v>
      </c>
      <c r="BY109" s="150">
        <f>IF(BX109&lt;MAX(BX107:BX110),BX109,"")</f>
        <v>-0.95495400000000008</v>
      </c>
      <c r="BZ109" s="150">
        <f>IF(BY109&lt;MAX(BY107:BY110),BY109,"")</f>
        <v>-0.95495400000000008</v>
      </c>
      <c r="CA109" s="26" t="str">
        <f t="shared" si="56"/>
        <v>f</v>
      </c>
      <c r="CB109" s="26" t="str">
        <f t="shared" si="57"/>
        <v>f</v>
      </c>
      <c r="CC109" s="26" t="str">
        <f t="shared" si="58"/>
        <v>f</v>
      </c>
      <c r="CD109" s="26">
        <f t="shared" si="59"/>
        <v>0</v>
      </c>
      <c r="CE109" s="26">
        <f t="shared" si="60"/>
        <v>0</v>
      </c>
      <c r="CF109" s="26">
        <f t="shared" si="61"/>
        <v>0</v>
      </c>
      <c r="CG109" s="26">
        <f t="shared" si="62"/>
        <v>3</v>
      </c>
    </row>
    <row r="110" spans="1:85" s="38" customFormat="1" ht="30" customHeight="1" thickBot="1" x14ac:dyDescent="0.25">
      <c r="A110" s="152">
        <v>9</v>
      </c>
      <c r="B110" s="19"/>
      <c r="C110" s="153" t="s">
        <v>109</v>
      </c>
      <c r="D110" s="197" t="str">
        <f>REPT('lista di qualificazione'!B25,1)</f>
        <v>MICHELINI MARCO - CD. BPR BANCA (MO)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8"/>
      <c r="R110" s="154" t="s">
        <v>18</v>
      </c>
      <c r="S110" s="194" t="str">
        <f>REPT(D107,1)</f>
        <v>VEZZOSI MARCO - V. CASALGRANDE (RE)</v>
      </c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6"/>
      <c r="AG110" s="20">
        <v>4</v>
      </c>
      <c r="AH110" s="21">
        <v>11</v>
      </c>
      <c r="AI110" s="22">
        <v>10</v>
      </c>
      <c r="AJ110" s="23">
        <v>12</v>
      </c>
      <c r="AK110" s="20">
        <v>7</v>
      </c>
      <c r="AL110" s="21">
        <v>11</v>
      </c>
      <c r="AM110" s="22"/>
      <c r="AN110" s="23"/>
      <c r="AO110" s="20"/>
      <c r="AP110" s="23"/>
      <c r="AQ110" s="15">
        <f t="shared" si="54"/>
        <v>0</v>
      </c>
      <c r="AR110" s="15">
        <f t="shared" si="55"/>
        <v>3</v>
      </c>
      <c r="AS110" s="16"/>
      <c r="AT110" s="16"/>
      <c r="AU110" s="16"/>
      <c r="AV110" s="145" t="str">
        <f>REPT(D110,1)</f>
        <v>MICHELINI MARCO - CD. BPR BANCA (MO)</v>
      </c>
      <c r="AW110" s="155"/>
      <c r="AX110" s="6" t="str">
        <f>IF(AR108="","0",IF(AQ108&gt;AR108,"0",IF(AQ108&lt;AR108,"2","")))</f>
        <v>2</v>
      </c>
      <c r="AY110" s="25"/>
      <c r="AZ110" s="6" t="str">
        <f>IF(AQ110="","0",IF(AR110&gt;AQ110,"0",IF(AR110&lt;AQ110,"2","")))</f>
        <v>0</v>
      </c>
      <c r="BA110" s="25"/>
      <c r="BB110" s="6" t="str">
        <f>IF(AQ112="","0",IF(AR112&gt;AQ112,"2",IF(AR112&lt;AQ112,"0","")))</f>
        <v>2</v>
      </c>
      <c r="BC110" s="147">
        <f>SUM(AX110+AZ110+BB110)</f>
        <v>4</v>
      </c>
      <c r="BD110" s="148" t="str">
        <f>IF(AX110="2","1","0")</f>
        <v>1</v>
      </c>
      <c r="BE110" s="148" t="str">
        <f>IF(AZ110="2","1","0")</f>
        <v>0</v>
      </c>
      <c r="BF110" s="148" t="str">
        <f>IF(BB110="2","1","0")</f>
        <v>1</v>
      </c>
      <c r="BG110" s="149">
        <f>SUM(BD110+BE110+BF110)</f>
        <v>2</v>
      </c>
      <c r="BH110" s="148" t="str">
        <f>IF(AX110&gt;AX108,"0",IF(AX110&lt;AX108,"1","0"))</f>
        <v>0</v>
      </c>
      <c r="BI110" s="148" t="str">
        <f>IF(AZ110&gt;AZ107,"0",IF(AZ110&lt;AZ107,"1","0"))</f>
        <v>1</v>
      </c>
      <c r="BJ110" s="148" t="str">
        <f>IF(BB110&gt;BB109,"0",IF(BB110&lt;BB109,"1","0"))</f>
        <v>0</v>
      </c>
      <c r="BK110" s="149">
        <f>SUM(BH110+BI110+BJ110)</f>
        <v>1</v>
      </c>
      <c r="BL110" s="150">
        <f>SUM(CG108+CF110+CG112)</f>
        <v>6</v>
      </c>
      <c r="BM110" s="150">
        <f>SUM(CF108+CG110+CF112)</f>
        <v>5</v>
      </c>
      <c r="BN110" s="150">
        <f>SUM(BL110-BM110)</f>
        <v>1</v>
      </c>
      <c r="BO110" s="150">
        <f>SUM(AH108+AJ108+AL108+AN108+AP108+AG110+AI110+AK110+AM110+AO110+AH112+AJ112+AL112+AN112+AP112)</f>
        <v>110</v>
      </c>
      <c r="BP110" s="150">
        <f>SUM(AG108+AI108+AK108+AM108+AO108+AH110+AJ110+AL110+AN110+AP110+AG112+AI112+AK112+AM112+AO112)</f>
        <v>104</v>
      </c>
      <c r="BQ110" s="150">
        <f>SUM(BO110-BP110)</f>
        <v>6</v>
      </c>
      <c r="BR110" s="150">
        <f>BC110*BR104</f>
        <v>400000</v>
      </c>
      <c r="BS110" s="150">
        <f>BN110*BN104</f>
        <v>0.1</v>
      </c>
      <c r="BT110" s="150">
        <f>SUM(BQ110*BQ104)</f>
        <v>6.0000000000000001E-3</v>
      </c>
      <c r="BU110" s="150">
        <f>SUM(BL110*BL104)</f>
        <v>6.0000000000000006E-4</v>
      </c>
      <c r="BV110" s="150">
        <f>SUM(BO110*BO104)</f>
        <v>1.0999999999999999E-4</v>
      </c>
      <c r="BW110" s="151">
        <f>SUM(BR110+BS110+BT110+BU110+BV110)</f>
        <v>400000.10671000002</v>
      </c>
      <c r="BX110" s="150">
        <f>IF(BW110&lt;MAX(BW107:BW110),BW110,"")</f>
        <v>400000.10671000002</v>
      </c>
      <c r="BY110" s="150" t="str">
        <f>IF(BX110&lt;MAX(BX107:BX110),BX110,"")</f>
        <v/>
      </c>
      <c r="BZ110" s="150" t="str">
        <f>IF(BY110&lt;MAX(BY107:BY110),BY110,"")</f>
        <v/>
      </c>
      <c r="CA110" s="26" t="str">
        <f t="shared" si="56"/>
        <v>f</v>
      </c>
      <c r="CB110" s="26" t="str">
        <f t="shared" si="57"/>
        <v>f</v>
      </c>
      <c r="CC110" s="26" t="str">
        <f t="shared" si="58"/>
        <v>f</v>
      </c>
      <c r="CD110" s="26">
        <f t="shared" si="59"/>
        <v>0</v>
      </c>
      <c r="CE110" s="26">
        <f t="shared" si="60"/>
        <v>0</v>
      </c>
      <c r="CF110" s="26">
        <f t="shared" si="61"/>
        <v>0</v>
      </c>
      <c r="CG110" s="26">
        <f t="shared" si="62"/>
        <v>3</v>
      </c>
    </row>
    <row r="111" spans="1:85" s="38" customFormat="1" ht="30" customHeight="1" x14ac:dyDescent="0.2">
      <c r="A111" s="152">
        <v>9</v>
      </c>
      <c r="B111" s="19"/>
      <c r="C111" s="153" t="s">
        <v>110</v>
      </c>
      <c r="D111" s="195" t="str">
        <f>REPT(D108,1)</f>
        <v>D'ANIELLO MATTIA - TT S. POLO (PR)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6"/>
      <c r="R111" s="154" t="s">
        <v>18</v>
      </c>
      <c r="S111" s="194" t="str">
        <f>REPT(D107,1)</f>
        <v>VEZZOSI MARCO - V. CASALGRANDE (RE)</v>
      </c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6"/>
      <c r="AG111" s="20">
        <v>10</v>
      </c>
      <c r="AH111" s="21">
        <v>12</v>
      </c>
      <c r="AI111" s="22">
        <v>11</v>
      </c>
      <c r="AJ111" s="23">
        <v>8</v>
      </c>
      <c r="AK111" s="20">
        <v>12</v>
      </c>
      <c r="AL111" s="21">
        <v>10</v>
      </c>
      <c r="AM111" s="22">
        <v>6</v>
      </c>
      <c r="AN111" s="23">
        <v>11</v>
      </c>
      <c r="AO111" s="20">
        <v>3</v>
      </c>
      <c r="AP111" s="23">
        <v>11</v>
      </c>
      <c r="AQ111" s="15">
        <f t="shared" si="54"/>
        <v>2</v>
      </c>
      <c r="AR111" s="15">
        <f t="shared" si="55"/>
        <v>3</v>
      </c>
      <c r="AS111" s="16"/>
      <c r="AT111" s="16"/>
      <c r="AU111" s="16"/>
      <c r="AV111" s="156" t="s">
        <v>49</v>
      </c>
      <c r="AW111" s="157" t="s">
        <v>50</v>
      </c>
      <c r="AX111" s="158" t="s">
        <v>111</v>
      </c>
      <c r="AY111" s="159" t="s">
        <v>112</v>
      </c>
      <c r="BA111" s="34"/>
      <c r="BB111" s="34"/>
      <c r="BD111" s="160"/>
      <c r="BE111" s="160"/>
      <c r="BF111" s="160"/>
      <c r="BG111" s="160"/>
      <c r="BH111" s="160"/>
      <c r="BI111" s="160"/>
      <c r="BJ111" s="160"/>
      <c r="BK111" s="160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30"/>
      <c r="BY111" s="130"/>
      <c r="BZ111" s="130"/>
      <c r="CA111" s="26" t="str">
        <f t="shared" si="56"/>
        <v>f</v>
      </c>
      <c r="CB111" s="26" t="str">
        <f t="shared" si="57"/>
        <v>c</v>
      </c>
      <c r="CC111" s="26" t="str">
        <f t="shared" si="58"/>
        <v>c</v>
      </c>
      <c r="CD111" s="26" t="str">
        <f t="shared" si="59"/>
        <v>f</v>
      </c>
      <c r="CE111" s="26" t="str">
        <f t="shared" si="60"/>
        <v>f</v>
      </c>
      <c r="CF111" s="26">
        <f t="shared" si="61"/>
        <v>2</v>
      </c>
      <c r="CG111" s="26">
        <f t="shared" si="62"/>
        <v>3</v>
      </c>
    </row>
    <row r="112" spans="1:85" s="38" customFormat="1" ht="30" customHeight="1" x14ac:dyDescent="0.2">
      <c r="A112" s="27">
        <v>9</v>
      </c>
      <c r="B112" s="28"/>
      <c r="C112" s="162" t="s">
        <v>113</v>
      </c>
      <c r="D112" s="202" t="str">
        <f>REPT(D109,1)</f>
        <v>MAZZOLI GIORDANO -DINAMIS MANZOLINO (MO)</v>
      </c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3"/>
      <c r="R112" s="163" t="s">
        <v>18</v>
      </c>
      <c r="S112" s="204" t="str">
        <f>REPT(D110,1)</f>
        <v>MICHELINI MARCO - CD. BPR BANCA (MO)</v>
      </c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3"/>
      <c r="AG112" s="29">
        <v>7</v>
      </c>
      <c r="AH112" s="30">
        <v>11</v>
      </c>
      <c r="AI112" s="31">
        <v>7</v>
      </c>
      <c r="AJ112" s="32">
        <v>11</v>
      </c>
      <c r="AK112" s="29">
        <v>2</v>
      </c>
      <c r="AL112" s="30">
        <v>11</v>
      </c>
      <c r="AM112" s="31"/>
      <c r="AN112" s="32"/>
      <c r="AO112" s="29"/>
      <c r="AP112" s="32"/>
      <c r="AQ112" s="15">
        <f t="shared" si="54"/>
        <v>0</v>
      </c>
      <c r="AR112" s="15">
        <f t="shared" si="55"/>
        <v>3</v>
      </c>
      <c r="AS112" s="16"/>
      <c r="AT112" s="16"/>
      <c r="AU112" s="16"/>
      <c r="AV112" s="164" t="str">
        <f>IF(BW107=MAX(BW107:BW110),AV107,"")</f>
        <v>VEZZOSI MARCO - V. CASALGRANDE (RE)</v>
      </c>
      <c r="AW112" s="165" t="str">
        <f>IF(BX107=MAX(BX107:BX110),AV107,"")</f>
        <v/>
      </c>
      <c r="AX112" s="36" t="str">
        <f>IF(BY107=MAX(BY107:BY110),AV107,"")</f>
        <v/>
      </c>
      <c r="AY112" s="37" t="str">
        <f>IF(BZ107=MAX(BZ107:BZ110),AV107,"")</f>
        <v/>
      </c>
      <c r="BA112" s="35"/>
      <c r="BB112" s="35"/>
      <c r="BD112" s="160"/>
      <c r="BE112" s="160"/>
      <c r="BF112" s="160"/>
      <c r="BG112" s="160"/>
      <c r="BH112" s="160"/>
      <c r="BI112" s="160"/>
      <c r="BJ112" s="160"/>
      <c r="BK112" s="160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30"/>
      <c r="BY112" s="130"/>
      <c r="BZ112" s="130"/>
      <c r="CA112" s="26" t="str">
        <f t="shared" si="56"/>
        <v>f</v>
      </c>
      <c r="CB112" s="26" t="str">
        <f t="shared" si="57"/>
        <v>f</v>
      </c>
      <c r="CC112" s="26" t="str">
        <f t="shared" si="58"/>
        <v>f</v>
      </c>
      <c r="CD112" s="26">
        <f t="shared" si="59"/>
        <v>0</v>
      </c>
      <c r="CE112" s="26">
        <f t="shared" si="60"/>
        <v>0</v>
      </c>
      <c r="CF112" s="26">
        <f t="shared" si="61"/>
        <v>0</v>
      </c>
      <c r="CG112" s="26">
        <f t="shared" si="62"/>
        <v>3</v>
      </c>
    </row>
    <row r="113" spans="1:78" s="38" customFormat="1" ht="21.75" customHeight="1" x14ac:dyDescent="0.2">
      <c r="A113" s="200" t="s">
        <v>39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1"/>
      <c r="AR113" s="201"/>
      <c r="AS113" s="5"/>
      <c r="AT113" s="5"/>
      <c r="AU113" s="5"/>
      <c r="AV113" s="164" t="str">
        <f>IF(BW108=MAX(BW107:BW110),AV108,"")</f>
        <v/>
      </c>
      <c r="AW113" s="165" t="str">
        <f>IF(BX108=MAX(BX107:BX110),AV108,"")</f>
        <v/>
      </c>
      <c r="AX113" s="36" t="str">
        <f>IF(BY108=MAX(BY107:BY110),AV108,"")</f>
        <v>D'ANIELLO MATTIA - TT S. POLO (PR)</v>
      </c>
      <c r="AY113" s="37" t="str">
        <f>IF(BZ108=MAX(BZ107:BZ110),AV108,"")</f>
        <v/>
      </c>
      <c r="BA113" s="35"/>
      <c r="BB113" s="35"/>
      <c r="BD113" s="160"/>
      <c r="BE113" s="160"/>
      <c r="BF113" s="160"/>
      <c r="BG113" s="160"/>
      <c r="BH113" s="160"/>
      <c r="BI113" s="160"/>
      <c r="BJ113" s="160"/>
      <c r="BK113" s="160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30"/>
      <c r="BY113" s="130"/>
      <c r="BZ113" s="130"/>
    </row>
    <row r="114" spans="1:78" s="38" customFormat="1" ht="21.75" customHeight="1" x14ac:dyDescent="0.2">
      <c r="A114" s="219" t="s">
        <v>40</v>
      </c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199" t="s">
        <v>41</v>
      </c>
      <c r="AA114" s="208"/>
      <c r="AB114" s="208"/>
      <c r="AC114" s="199" t="s">
        <v>42</v>
      </c>
      <c r="AD114" s="199"/>
      <c r="AE114" s="199" t="s">
        <v>43</v>
      </c>
      <c r="AF114" s="199"/>
      <c r="AG114" s="199" t="s">
        <v>44</v>
      </c>
      <c r="AH114" s="199"/>
      <c r="AI114" s="199" t="s">
        <v>45</v>
      </c>
      <c r="AJ114" s="199"/>
      <c r="AK114" s="199" t="s">
        <v>24</v>
      </c>
      <c r="AL114" s="199"/>
      <c r="AM114" s="199" t="s">
        <v>46</v>
      </c>
      <c r="AN114" s="199"/>
      <c r="AO114" s="199" t="s">
        <v>47</v>
      </c>
      <c r="AP114" s="199"/>
      <c r="AQ114" s="225" t="s">
        <v>48</v>
      </c>
      <c r="AR114" s="226"/>
      <c r="AS114" s="33"/>
      <c r="AT114" s="33"/>
      <c r="AU114" s="33"/>
      <c r="AV114" s="164" t="str">
        <f>IF(BW109=MAX(BW107:BW110),AV109,"")</f>
        <v/>
      </c>
      <c r="AW114" s="165" t="str">
        <f>IF(BX109=MAX(BX107:BX110),AV109,"")</f>
        <v/>
      </c>
      <c r="AX114" s="36" t="str">
        <f>IF(BY109=MAX(BY107:BY110),AV109,"")</f>
        <v/>
      </c>
      <c r="AY114" s="37" t="str">
        <f>IF(BZ109=MAX(BZ107:BZ110),AV109,"")</f>
        <v>MAZZOLI GIORDANO -DINAMIS MANZOLINO (MO)</v>
      </c>
      <c r="BA114" s="35"/>
      <c r="BB114" s="35"/>
      <c r="BD114" s="160"/>
      <c r="BE114" s="160"/>
      <c r="BF114" s="160"/>
      <c r="BG114" s="160"/>
      <c r="BH114" s="160"/>
      <c r="BI114" s="160"/>
      <c r="BJ114" s="160"/>
      <c r="BK114" s="160"/>
      <c r="BL114" s="161"/>
      <c r="BM114" s="161"/>
      <c r="BN114" s="161"/>
      <c r="BO114" s="161"/>
      <c r="BP114" s="161"/>
      <c r="BQ114" s="161"/>
      <c r="BR114" s="130"/>
      <c r="BS114" s="130"/>
      <c r="BT114" s="130"/>
      <c r="BU114" s="130"/>
      <c r="BV114" s="130"/>
      <c r="BW114" s="130"/>
      <c r="BX114" s="130"/>
      <c r="BY114" s="130"/>
      <c r="BZ114" s="130"/>
    </row>
    <row r="115" spans="1:78" s="38" customFormat="1" ht="24" customHeight="1" thickBot="1" x14ac:dyDescent="0.25">
      <c r="A115" s="187" t="str">
        <f>IF(BW107=MAX(BW107:BW110),AV107,IF(BW108=MAX(BW107:BW110),AV108,IF(BW109=MAX(BW107:BW110),AV109,IF(BW110=MAX(BW107:BW110),AV110,AV107))))</f>
        <v>VEZZOSI MARCO - V. CASALGRANDE (RE)</v>
      </c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9">
        <f>IF(A115=AV107,BC107,IF(A115=AV108,BC108,IF(A115=AV109,BC109,IF(A115=AV110,BC110,"0"))))</f>
        <v>6</v>
      </c>
      <c r="AA115" s="189"/>
      <c r="AB115" s="189"/>
      <c r="AC115" s="190">
        <f>IF(A115=AV107,BG107,IF(A115=AV108,BG108,IF(A115=AV109,BG109,IF(A115=AV110,BG110,"0"))))</f>
        <v>3</v>
      </c>
      <c r="AD115" s="190"/>
      <c r="AE115" s="190">
        <f>IF(A115=AV107,BK107,IF(A115=AV108,BK108,IF(A115=AV109,BK109,IF(A115=AV110,BK110,"0"))))</f>
        <v>0</v>
      </c>
      <c r="AF115" s="190"/>
      <c r="AG115" s="190">
        <f>IF(A115=AV107,BL107,IF(A115=AV108,BL108,IF(A115=AV109,BL109,IF(A115=AV110,BL110,"0"))))</f>
        <v>9</v>
      </c>
      <c r="AH115" s="190"/>
      <c r="AI115" s="190">
        <f>IF(A115=AV107,BM107,IF(A115=AV108,BM108,IF(A115=AV109,BM109,IF(A115=AV110,BM110,"0"))))</f>
        <v>2</v>
      </c>
      <c r="AJ115" s="190"/>
      <c r="AK115" s="190">
        <f>SUM(AG115-AI115)</f>
        <v>7</v>
      </c>
      <c r="AL115" s="190"/>
      <c r="AM115" s="190">
        <f>IF(A115=AV107,BO107,IF(A115=AV108,BO108,IF(A115=AV109,BO109,IF(A115=AV110,BO110,"0"))))</f>
        <v>119</v>
      </c>
      <c r="AN115" s="190"/>
      <c r="AO115" s="190">
        <f>IF(A115=AV107,BP107,IF(A115=AV108,BP108,IF(A115=AV109,BP109,IF(A115=AV110,BP110,"0"))))</f>
        <v>75</v>
      </c>
      <c r="AP115" s="190"/>
      <c r="AQ115" s="190">
        <f>SUM(AM115-AO115)</f>
        <v>44</v>
      </c>
      <c r="AR115" s="193"/>
      <c r="AS115" s="35"/>
      <c r="AT115" s="35"/>
      <c r="AU115" s="35"/>
      <c r="AV115" s="164" t="str">
        <f>IF(BW110=MAX(BW107:BW110),AV110,"")</f>
        <v/>
      </c>
      <c r="AW115" s="165" t="str">
        <f>IF(BX110=MAX(BX107:BX110),AV110,"")</f>
        <v>MICHELINI MARCO - CD. BPR BANCA (MO)</v>
      </c>
      <c r="AX115" s="39" t="str">
        <f>IF(BY110=MAX(BY107:BY110),AV110,"")</f>
        <v/>
      </c>
      <c r="AY115" s="40" t="str">
        <f>IF(BZ110=MAX(BZ107:BZ110),AV110,"")</f>
        <v/>
      </c>
      <c r="BA115" s="35"/>
      <c r="BB115" s="35"/>
      <c r="BD115" s="160"/>
      <c r="BE115" s="160"/>
      <c r="BF115" s="160"/>
      <c r="BG115" s="160"/>
      <c r="BH115" s="160"/>
      <c r="BI115" s="160"/>
      <c r="BJ115" s="160"/>
      <c r="BK115" s="160"/>
      <c r="BL115" s="161"/>
      <c r="BM115" s="161"/>
      <c r="BN115" s="161"/>
      <c r="BO115" s="161"/>
      <c r="BP115" s="161"/>
      <c r="BQ115" s="161"/>
      <c r="BR115" s="130"/>
      <c r="BS115" s="130"/>
      <c r="BT115" s="130"/>
      <c r="BU115" s="130"/>
      <c r="BV115" s="130"/>
      <c r="BW115" s="130"/>
      <c r="BX115" s="130"/>
      <c r="BY115" s="130"/>
      <c r="BZ115" s="130"/>
    </row>
    <row r="116" spans="1:78" s="38" customFormat="1" ht="24" customHeight="1" x14ac:dyDescent="0.2">
      <c r="A116" s="187" t="str">
        <f>IF(BX107=MAX(BX107:BX110),AV107,IF(BX108=MAX(BX107:BX110),AV108,IF(BX109=MAX(BX107:BX110),AV109,IF(BX110=MAX(BX107:BX110),AV110,AV108))))</f>
        <v>MICHELINI MARCO - CD. BPR BANCA (MO)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9">
        <f>IF(A116=AV107,BC107,IF(A116=AV108,BC108,IF(A116=AV109,BC109,IF(A116=AV110,BC110,"0"))))</f>
        <v>4</v>
      </c>
      <c r="AA116" s="189"/>
      <c r="AB116" s="189"/>
      <c r="AC116" s="190">
        <f>IF(A116=AV107,BG107,IF(A116=AV108,BG108,IF(A116=AV109,BG109,IF(A116=AV110,BG110,"0"))))</f>
        <v>2</v>
      </c>
      <c r="AD116" s="190"/>
      <c r="AE116" s="190">
        <f>IF(A116=AV107,BK107,IF(A116=AV108,BK108,IF(A116=AV109,BK109,IF(A116=AV110,BK110,"0"))))</f>
        <v>1</v>
      </c>
      <c r="AF116" s="190"/>
      <c r="AG116" s="190">
        <f>IF(A116=AV107,BL107,IF(A116=AV108,BL108,IF(A116=AV109,BL109,IF(A116=AV110,BL110,"0"))))</f>
        <v>6</v>
      </c>
      <c r="AH116" s="190"/>
      <c r="AI116" s="190">
        <f>IF(A116=AV107,BM107,IF(A116=AV108,BM108,IF(A116=AV109,BM109,IF(A116=AV110,BM110,"0"))))</f>
        <v>5</v>
      </c>
      <c r="AJ116" s="190"/>
      <c r="AK116" s="190">
        <f>SUM(AG116-AI116)</f>
        <v>1</v>
      </c>
      <c r="AL116" s="190"/>
      <c r="AM116" s="190">
        <f>IF(A116=AV107,BO107,IF(A116=AV108,BO108,IF(A116=AV109,BO109,IF(A116=AV110,BO110,"0"))))</f>
        <v>110</v>
      </c>
      <c r="AN116" s="190"/>
      <c r="AO116" s="190">
        <f>IF(A116=AV107,BP107,IF(A116=AV108,BP108,IF(A116=AV109,BP109,IF(A116=AV110,BP110,"0"))))</f>
        <v>104</v>
      </c>
      <c r="AP116" s="190"/>
      <c r="AQ116" s="190">
        <f>SUM(AM116-AO116)</f>
        <v>6</v>
      </c>
      <c r="AR116" s="193"/>
      <c r="AS116" s="35"/>
      <c r="AT116" s="35"/>
      <c r="AU116" s="35"/>
      <c r="AV116" s="191" t="s">
        <v>37</v>
      </c>
      <c r="AW116" s="192"/>
      <c r="BD116" s="129"/>
      <c r="BE116" s="129"/>
      <c r="BF116" s="129"/>
      <c r="BG116" s="129"/>
      <c r="BH116" s="129"/>
      <c r="BI116" s="129"/>
      <c r="BJ116" s="129"/>
      <c r="BK116" s="129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</row>
    <row r="117" spans="1:78" s="38" customFormat="1" ht="24" customHeight="1" x14ac:dyDescent="0.2">
      <c r="A117" s="187" t="str">
        <f>IF(BY107=MAX(BY107:BY110),AV107,IF(BY108=MAX(BY107:BY110),AV108,IF(BY109=MAX(BY107:BY110),AV109,IF(BY110=MAX(BY107:BY110),AV110,AV109))))</f>
        <v>D'ANIELLO MATTIA - TT S. POLO (PR)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9">
        <f>IF(A117=AV107,BC107,IF(A117=AV108,BC108,IF(A117=AV109,BC109,IF(A117=AV110,BC110,"0"))))</f>
        <v>2</v>
      </c>
      <c r="AA117" s="189"/>
      <c r="AB117" s="189"/>
      <c r="AC117" s="190">
        <f>IF(A117=AV107,BG107,IF(A117=AV108,BG108,IF(A117=AV109,BG109,IF(A117=AV110,BG110,"0"))))</f>
        <v>1</v>
      </c>
      <c r="AD117" s="190"/>
      <c r="AE117" s="190">
        <f>IF(A117=AV107,BK107,IF(A117=AV108,BK108,IF(A117=AV109,BK109,IF(A117=AV110,BK110,"0"))))</f>
        <v>2</v>
      </c>
      <c r="AF117" s="190"/>
      <c r="AG117" s="190">
        <f>IF(A117=AV107,BL107,IF(A117=AV108,BL108,IF(A117=AV109,BL109,IF(A117=AV110,BL110,"0"))))</f>
        <v>7</v>
      </c>
      <c r="AH117" s="190"/>
      <c r="AI117" s="190">
        <f>IF(A117=AV107,BM107,IF(A117=AV108,BM108,IF(A117=AV109,BM109,IF(A117=AV110,BM110,"0"))))</f>
        <v>6</v>
      </c>
      <c r="AJ117" s="190"/>
      <c r="AK117" s="190">
        <f>SUM(AG117-AI117)</f>
        <v>1</v>
      </c>
      <c r="AL117" s="190"/>
      <c r="AM117" s="190">
        <f>IF(A117=AV107,BO107,IF(A117=AV108,BO108,IF(A117=AV109,BO109,IF(A117=AV110,BO110,"0"))))</f>
        <v>131</v>
      </c>
      <c r="AN117" s="190"/>
      <c r="AO117" s="190">
        <f>IF(A117=AV107,BP107,IF(A117=AV108,BP108,IF(A117=AV109,BP109,IF(A117=AV110,BP110,"0"))))</f>
        <v>126</v>
      </c>
      <c r="AP117" s="190"/>
      <c r="AQ117" s="190">
        <f>SUM(AM117-AO117)</f>
        <v>5</v>
      </c>
      <c r="AR117" s="193"/>
      <c r="AS117" s="35"/>
      <c r="AT117" s="35"/>
      <c r="AU117" s="35"/>
      <c r="AV117" s="216" t="str">
        <f>A115</f>
        <v>VEZZOSI MARCO - V. CASALGRANDE (RE)</v>
      </c>
      <c r="AW117" s="217"/>
      <c r="BD117" s="129"/>
      <c r="BE117" s="129"/>
      <c r="BF117" s="129"/>
      <c r="BG117" s="129"/>
      <c r="BH117" s="129"/>
      <c r="BI117" s="129"/>
      <c r="BJ117" s="129"/>
      <c r="BK117" s="129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38" customFormat="1" ht="24" customHeight="1" x14ac:dyDescent="0.2">
      <c r="A118" s="210" t="str">
        <f>IF(BZ107=MAX(BZ107:BZ110),AV107,IF(BZ108=MAX(BZ107:BZ110),AV108,IF(BZ109=MAX(BZ107:BZ110),AV109,IF(BZ110=MAX(BZ107:BZ110),AV110,AV110))))</f>
        <v>MAZZOLI GIORDANO -DINAMIS MANZOLINO (MO)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2">
        <f>IF(A118=AV107,BC107,IF(A118=AV108,BC108,IF(A118=AV109,BC109,IF(A118=AV110,BC110,"0"))))</f>
        <v>0</v>
      </c>
      <c r="AA118" s="212"/>
      <c r="AB118" s="212"/>
      <c r="AC118" s="183">
        <f>IF(A118=AV107,BG107,IF(A118=AV108,BG108,IF(A118=AV109,BG109,IF(A118=AV110,BG110,"0"))))</f>
        <v>0</v>
      </c>
      <c r="AD118" s="183"/>
      <c r="AE118" s="183">
        <f>IF(A118=AV107,BK107,IF(A118=AV108,BK108,IF(A118=AV109,BK109,IF(A118=AV110,BK110,"0"))))</f>
        <v>3</v>
      </c>
      <c r="AF118" s="183"/>
      <c r="AG118" s="183">
        <f>IF(A118=AV107,BL107,IF(A118=AV108,BL108,IF(A118=AV109,BL109,IF(A118=AV110,BL110,"0"))))</f>
        <v>0</v>
      </c>
      <c r="AH118" s="183"/>
      <c r="AI118" s="183">
        <f>IF(A118=AV107,BM107,IF(A118=AV108,BM108,IF(A118=AV109,BM109,IF(A118=AV110,BM110,"0"))))</f>
        <v>9</v>
      </c>
      <c r="AJ118" s="183"/>
      <c r="AK118" s="183">
        <f>SUM(AG118-AI118)</f>
        <v>-9</v>
      </c>
      <c r="AL118" s="183"/>
      <c r="AM118" s="183">
        <f>IF(A118=AV107,BO107,IF(A118=AV108,BO108,IF(A118=AV109,BO109,IF(A118=AV110,BO110,"0"))))</f>
        <v>46</v>
      </c>
      <c r="AN118" s="183"/>
      <c r="AO118" s="183">
        <f>IF(A118=AV107,BP107,IF(A118=AV108,BP108,IF(A118=AV109,BP109,IF(A118=AV110,BP110,"0"))))</f>
        <v>101</v>
      </c>
      <c r="AP118" s="183"/>
      <c r="AQ118" s="183">
        <f>SUM(AM118-AO118)</f>
        <v>-55</v>
      </c>
      <c r="AR118" s="184"/>
      <c r="AS118" s="35"/>
      <c r="AT118" s="35"/>
      <c r="AU118" s="35"/>
      <c r="AV118" s="185" t="str">
        <f>A116</f>
        <v>MICHELINI MARCO - CD. BPR BANCA (MO)</v>
      </c>
      <c r="AW118" s="186"/>
      <c r="BD118" s="129"/>
      <c r="BE118" s="129"/>
      <c r="BF118" s="129"/>
      <c r="BG118" s="129"/>
      <c r="BH118" s="129"/>
      <c r="BI118" s="129"/>
      <c r="BJ118" s="129"/>
      <c r="BK118" s="129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</sheetData>
  <sheetProtection sheet="1" objects="1" scenarios="1"/>
  <mergeCells count="602">
    <mergeCell ref="AV117:AW117"/>
    <mergeCell ref="A118:Y118"/>
    <mergeCell ref="Z118:AB118"/>
    <mergeCell ref="AC118:AD118"/>
    <mergeCell ref="AE118:AF118"/>
    <mergeCell ref="AG118:AH118"/>
    <mergeCell ref="AI118:AJ118"/>
    <mergeCell ref="AK118:AL118"/>
    <mergeCell ref="AM118:AN118"/>
    <mergeCell ref="AK117:AL117"/>
    <mergeCell ref="AM117:AN117"/>
    <mergeCell ref="AO117:AP117"/>
    <mergeCell ref="AQ117:AR117"/>
    <mergeCell ref="AC117:AD117"/>
    <mergeCell ref="AE117:AF117"/>
    <mergeCell ref="AG117:AH117"/>
    <mergeCell ref="AI117:AJ117"/>
    <mergeCell ref="AM114:AN114"/>
    <mergeCell ref="AO114:AP114"/>
    <mergeCell ref="AQ114:AR114"/>
    <mergeCell ref="AK115:AL115"/>
    <mergeCell ref="AM115:AN115"/>
    <mergeCell ref="AO115:AP115"/>
    <mergeCell ref="AQ115:AR115"/>
    <mergeCell ref="AE114:AF114"/>
    <mergeCell ref="A114:Y114"/>
    <mergeCell ref="Z114:AB114"/>
    <mergeCell ref="AG114:AH114"/>
    <mergeCell ref="AI114:AJ114"/>
    <mergeCell ref="AK114:AL114"/>
    <mergeCell ref="CA105:CE105"/>
    <mergeCell ref="C106:AF106"/>
    <mergeCell ref="AG106:AH106"/>
    <mergeCell ref="AI106:AJ106"/>
    <mergeCell ref="AK106:AL106"/>
    <mergeCell ref="AM106:AN106"/>
    <mergeCell ref="AO106:AP106"/>
    <mergeCell ref="AQ106:AR106"/>
    <mergeCell ref="BD105:BG105"/>
    <mergeCell ref="BR105:BZ105"/>
    <mergeCell ref="AK105:AN105"/>
    <mergeCell ref="AO105:AR105"/>
    <mergeCell ref="BH105:BK105"/>
    <mergeCell ref="BL105:BN105"/>
    <mergeCell ref="BO105:BQ105"/>
    <mergeCell ref="AW105:BC105"/>
    <mergeCell ref="AV100:AW100"/>
    <mergeCell ref="A101:Y101"/>
    <mergeCell ref="Z101:AB101"/>
    <mergeCell ref="AC101:AD101"/>
    <mergeCell ref="AE101:AF101"/>
    <mergeCell ref="AV101:AW101"/>
    <mergeCell ref="AK101:AL101"/>
    <mergeCell ref="AG100:AH100"/>
    <mergeCell ref="AO101:AP101"/>
    <mergeCell ref="A105:Q105"/>
    <mergeCell ref="R105:AH105"/>
    <mergeCell ref="AO100:AP100"/>
    <mergeCell ref="AQ100:AR100"/>
    <mergeCell ref="AG101:AH101"/>
    <mergeCell ref="AI101:AJ101"/>
    <mergeCell ref="AM100:AN100"/>
    <mergeCell ref="AQ101:AR101"/>
    <mergeCell ref="A103:AR103"/>
    <mergeCell ref="AM101:AN101"/>
    <mergeCell ref="AE99:AF99"/>
    <mergeCell ref="AI100:AJ100"/>
    <mergeCell ref="AK100:AL100"/>
    <mergeCell ref="A104:AR104"/>
    <mergeCell ref="A100:Y100"/>
    <mergeCell ref="Z100:AB100"/>
    <mergeCell ref="AC100:AD100"/>
    <mergeCell ref="AE100:AF100"/>
    <mergeCell ref="AV99:AW99"/>
    <mergeCell ref="AM98:AN98"/>
    <mergeCell ref="AO98:AP98"/>
    <mergeCell ref="AQ98:AR98"/>
    <mergeCell ref="AM99:AN99"/>
    <mergeCell ref="A99:Y99"/>
    <mergeCell ref="AO99:AP99"/>
    <mergeCell ref="AQ99:AR99"/>
    <mergeCell ref="AG99:AH99"/>
    <mergeCell ref="AI99:AJ99"/>
    <mergeCell ref="AK99:AL99"/>
    <mergeCell ref="AM97:AN97"/>
    <mergeCell ref="AG98:AH98"/>
    <mergeCell ref="AI98:AJ98"/>
    <mergeCell ref="A98:Y98"/>
    <mergeCell ref="Z98:AB98"/>
    <mergeCell ref="AC98:AD98"/>
    <mergeCell ref="AE98:AF98"/>
    <mergeCell ref="Z99:AB99"/>
    <mergeCell ref="AC99:AD99"/>
    <mergeCell ref="AO97:AP97"/>
    <mergeCell ref="AQ97:AR97"/>
    <mergeCell ref="AK98:AL98"/>
    <mergeCell ref="BD88:BG88"/>
    <mergeCell ref="AW88:BC88"/>
    <mergeCell ref="A96:AR96"/>
    <mergeCell ref="A97:Y97"/>
    <mergeCell ref="D93:Q93"/>
    <mergeCell ref="S93:AF93"/>
    <mergeCell ref="AK88:AN88"/>
    <mergeCell ref="AO88:AR88"/>
    <mergeCell ref="D91:Q91"/>
    <mergeCell ref="S91:AF91"/>
    <mergeCell ref="BR88:BZ88"/>
    <mergeCell ref="CA88:CE88"/>
    <mergeCell ref="C89:AF89"/>
    <mergeCell ref="AG89:AH89"/>
    <mergeCell ref="AI89:AJ89"/>
    <mergeCell ref="AK89:AL89"/>
    <mergeCell ref="AM89:AN89"/>
    <mergeCell ref="AO89:AP89"/>
    <mergeCell ref="AQ89:AR89"/>
    <mergeCell ref="A88:Q88"/>
    <mergeCell ref="AO83:AP83"/>
    <mergeCell ref="AO84:AP84"/>
    <mergeCell ref="AG84:AH84"/>
    <mergeCell ref="AI84:AJ84"/>
    <mergeCell ref="AK84:AL84"/>
    <mergeCell ref="AM84:AN84"/>
    <mergeCell ref="AK83:AL83"/>
    <mergeCell ref="AI83:AJ83"/>
    <mergeCell ref="AV82:AW82"/>
    <mergeCell ref="AG80:AH80"/>
    <mergeCell ref="AI80:AJ80"/>
    <mergeCell ref="AK80:AL80"/>
    <mergeCell ref="AM80:AN80"/>
    <mergeCell ref="AO80:AP80"/>
    <mergeCell ref="AQ80:AR80"/>
    <mergeCell ref="AG81:AH81"/>
    <mergeCell ref="AI81:AJ81"/>
    <mergeCell ref="CA71:CE71"/>
    <mergeCell ref="C72:AF72"/>
    <mergeCell ref="AG72:AH72"/>
    <mergeCell ref="AI72:AJ72"/>
    <mergeCell ref="AK72:AL72"/>
    <mergeCell ref="AM72:AN72"/>
    <mergeCell ref="AO72:AP72"/>
    <mergeCell ref="AQ72:AR72"/>
    <mergeCell ref="AW71:BC71"/>
    <mergeCell ref="BD71:BG71"/>
    <mergeCell ref="BH71:BK71"/>
    <mergeCell ref="BL71:BN71"/>
    <mergeCell ref="BO71:BQ71"/>
    <mergeCell ref="BR71:BZ71"/>
    <mergeCell ref="AV67:AW67"/>
    <mergeCell ref="AC66:AD66"/>
    <mergeCell ref="AE66:AF66"/>
    <mergeCell ref="AG66:AH66"/>
    <mergeCell ref="AI66:AJ66"/>
    <mergeCell ref="AK66:AL66"/>
    <mergeCell ref="AM66:AN66"/>
    <mergeCell ref="AQ66:AR66"/>
    <mergeCell ref="AO67:AP67"/>
    <mergeCell ref="AQ64:AR64"/>
    <mergeCell ref="AV65:AW65"/>
    <mergeCell ref="AO65:AP65"/>
    <mergeCell ref="AQ65:AR65"/>
    <mergeCell ref="AM65:AN65"/>
    <mergeCell ref="AV66:AW66"/>
    <mergeCell ref="AQ63:AR63"/>
    <mergeCell ref="A64:Y64"/>
    <mergeCell ref="Z64:AB64"/>
    <mergeCell ref="AC64:AD64"/>
    <mergeCell ref="AE64:AF64"/>
    <mergeCell ref="AG64:AH64"/>
    <mergeCell ref="AI64:AJ64"/>
    <mergeCell ref="AK64:AL64"/>
    <mergeCell ref="AM64:AN64"/>
    <mergeCell ref="AO64:AP64"/>
    <mergeCell ref="AG55:AH55"/>
    <mergeCell ref="AI55:AJ55"/>
    <mergeCell ref="AK55:AL55"/>
    <mergeCell ref="AM55:AN55"/>
    <mergeCell ref="AO55:AP55"/>
    <mergeCell ref="A62:AR62"/>
    <mergeCell ref="A63:Y63"/>
    <mergeCell ref="Z63:AB63"/>
    <mergeCell ref="AQ55:AR55"/>
    <mergeCell ref="BD54:BG54"/>
    <mergeCell ref="BH54:BK54"/>
    <mergeCell ref="BL54:BN54"/>
    <mergeCell ref="BO54:BQ54"/>
    <mergeCell ref="BR54:BZ54"/>
    <mergeCell ref="CA54:CE54"/>
    <mergeCell ref="AQ50:AR50"/>
    <mergeCell ref="AV50:AW50"/>
    <mergeCell ref="A52:AR52"/>
    <mergeCell ref="A53:AR53"/>
    <mergeCell ref="A54:Q54"/>
    <mergeCell ref="R54:AH54"/>
    <mergeCell ref="AK54:AN54"/>
    <mergeCell ref="AO54:AR54"/>
    <mergeCell ref="AW54:BC54"/>
    <mergeCell ref="AV49:AW49"/>
    <mergeCell ref="A50:Y50"/>
    <mergeCell ref="Z50:AB50"/>
    <mergeCell ref="AC50:AD50"/>
    <mergeCell ref="AE50:AF50"/>
    <mergeCell ref="AG50:AH50"/>
    <mergeCell ref="AM50:AN50"/>
    <mergeCell ref="AO50:AP50"/>
    <mergeCell ref="AM49:AN49"/>
    <mergeCell ref="AO49:AP49"/>
    <mergeCell ref="AG48:AH48"/>
    <mergeCell ref="AG49:AH49"/>
    <mergeCell ref="AI50:AJ50"/>
    <mergeCell ref="AK50:AL50"/>
    <mergeCell ref="AK49:AL49"/>
    <mergeCell ref="AI49:AJ49"/>
    <mergeCell ref="AM47:AN47"/>
    <mergeCell ref="A46:Y46"/>
    <mergeCell ref="AQ49:AR49"/>
    <mergeCell ref="AI48:AJ48"/>
    <mergeCell ref="AK48:AL48"/>
    <mergeCell ref="AM48:AN48"/>
    <mergeCell ref="AG47:AH47"/>
    <mergeCell ref="Z48:AB48"/>
    <mergeCell ref="AC48:AD48"/>
    <mergeCell ref="AE48:AF48"/>
    <mergeCell ref="AQ46:AR46"/>
    <mergeCell ref="AG46:AH46"/>
    <mergeCell ref="AI46:AJ46"/>
    <mergeCell ref="A47:Y47"/>
    <mergeCell ref="Z47:AB47"/>
    <mergeCell ref="AC47:AD47"/>
    <mergeCell ref="AE47:AF47"/>
    <mergeCell ref="AK46:AL46"/>
    <mergeCell ref="AM46:AN46"/>
    <mergeCell ref="AI47:AJ47"/>
    <mergeCell ref="BO37:BQ37"/>
    <mergeCell ref="BR37:BZ37"/>
    <mergeCell ref="CA37:CE37"/>
    <mergeCell ref="C38:AF38"/>
    <mergeCell ref="AW37:BC37"/>
    <mergeCell ref="BD37:BG37"/>
    <mergeCell ref="BH37:BK37"/>
    <mergeCell ref="BL37:BN37"/>
    <mergeCell ref="A37:Q37"/>
    <mergeCell ref="R37:AH37"/>
    <mergeCell ref="Z33:AB33"/>
    <mergeCell ref="AC33:AD33"/>
    <mergeCell ref="AE33:AF33"/>
    <mergeCell ref="AK37:AN37"/>
    <mergeCell ref="AO37:AR37"/>
    <mergeCell ref="AO33:AP33"/>
    <mergeCell ref="AQ33:AR33"/>
    <mergeCell ref="A36:AR36"/>
    <mergeCell ref="AQ32:AR32"/>
    <mergeCell ref="AG32:AH32"/>
    <mergeCell ref="AG31:AH31"/>
    <mergeCell ref="AV33:AW33"/>
    <mergeCell ref="A35:AR35"/>
    <mergeCell ref="AG33:AH33"/>
    <mergeCell ref="AI33:AJ33"/>
    <mergeCell ref="AK33:AL33"/>
    <mergeCell ref="AM33:AN33"/>
    <mergeCell ref="A33:Y33"/>
    <mergeCell ref="AK31:AL31"/>
    <mergeCell ref="AM31:AN31"/>
    <mergeCell ref="AO31:AP31"/>
    <mergeCell ref="AV31:AW31"/>
    <mergeCell ref="A32:Y32"/>
    <mergeCell ref="Z32:AB32"/>
    <mergeCell ref="AC32:AD32"/>
    <mergeCell ref="AE32:AF32"/>
    <mergeCell ref="AV32:AW32"/>
    <mergeCell ref="AQ31:AR31"/>
    <mergeCell ref="AI32:AJ32"/>
    <mergeCell ref="A31:Y31"/>
    <mergeCell ref="Z31:AB31"/>
    <mergeCell ref="AC31:AD31"/>
    <mergeCell ref="AE31:AF31"/>
    <mergeCell ref="AI31:AJ31"/>
    <mergeCell ref="AG30:AH30"/>
    <mergeCell ref="AI30:AJ30"/>
    <mergeCell ref="D25:Q25"/>
    <mergeCell ref="S25:AF25"/>
    <mergeCell ref="Z29:AB29"/>
    <mergeCell ref="AC29:AD29"/>
    <mergeCell ref="AE29:AF29"/>
    <mergeCell ref="D27:Q27"/>
    <mergeCell ref="S27:AF27"/>
    <mergeCell ref="A28:AR28"/>
    <mergeCell ref="BR20:BZ20"/>
    <mergeCell ref="CA20:CE20"/>
    <mergeCell ref="C21:AF21"/>
    <mergeCell ref="AG21:AH21"/>
    <mergeCell ref="AI21:AJ21"/>
    <mergeCell ref="AK21:AL21"/>
    <mergeCell ref="AM21:AN21"/>
    <mergeCell ref="AO21:AP21"/>
    <mergeCell ref="AQ21:AR21"/>
    <mergeCell ref="BD20:BG20"/>
    <mergeCell ref="BH20:BK20"/>
    <mergeCell ref="BL20:BN20"/>
    <mergeCell ref="A29:Y29"/>
    <mergeCell ref="AG29:AH29"/>
    <mergeCell ref="BO20:BQ20"/>
    <mergeCell ref="A19:AR19"/>
    <mergeCell ref="A20:Q20"/>
    <mergeCell ref="R20:AH20"/>
    <mergeCell ref="AK20:AN20"/>
    <mergeCell ref="AO20:AR20"/>
    <mergeCell ref="AV15:AW15"/>
    <mergeCell ref="AM15:AN15"/>
    <mergeCell ref="AM16:AN16"/>
    <mergeCell ref="AO16:AP16"/>
    <mergeCell ref="AQ16:AR16"/>
    <mergeCell ref="AV16:AW16"/>
    <mergeCell ref="A16:Y16"/>
    <mergeCell ref="Z16:AB16"/>
    <mergeCell ref="AC16:AD16"/>
    <mergeCell ref="AE16:AF16"/>
    <mergeCell ref="AO15:AP15"/>
    <mergeCell ref="AQ15:AR15"/>
    <mergeCell ref="AI14:AJ14"/>
    <mergeCell ref="AK14:AL14"/>
    <mergeCell ref="AG16:AH16"/>
    <mergeCell ref="AI16:AJ16"/>
    <mergeCell ref="AK16:AL16"/>
    <mergeCell ref="AQ14:AR14"/>
    <mergeCell ref="AM14:AN14"/>
    <mergeCell ref="AO14:AP14"/>
    <mergeCell ref="AO13:AP13"/>
    <mergeCell ref="AO12:AP12"/>
    <mergeCell ref="AV14:AW14"/>
    <mergeCell ref="A15:Y15"/>
    <mergeCell ref="Z15:AB15"/>
    <mergeCell ref="AC15:AD15"/>
    <mergeCell ref="AE15:AF15"/>
    <mergeCell ref="AG15:AH15"/>
    <mergeCell ref="AI15:AJ15"/>
    <mergeCell ref="AK15:AL15"/>
    <mergeCell ref="D10:Q10"/>
    <mergeCell ref="S10:AF10"/>
    <mergeCell ref="A11:AR11"/>
    <mergeCell ref="A13:Y13"/>
    <mergeCell ref="Z13:AB13"/>
    <mergeCell ref="AC13:AD13"/>
    <mergeCell ref="AE13:AF13"/>
    <mergeCell ref="AG13:AH13"/>
    <mergeCell ref="AK13:AL13"/>
    <mergeCell ref="AM13:AN13"/>
    <mergeCell ref="BR3:BZ3"/>
    <mergeCell ref="CA3:CE3"/>
    <mergeCell ref="D8:Q8"/>
    <mergeCell ref="S8:AF8"/>
    <mergeCell ref="AW3:BC3"/>
    <mergeCell ref="BD3:BG3"/>
    <mergeCell ref="BH3:BK3"/>
    <mergeCell ref="BL3:BN3"/>
    <mergeCell ref="AQ4:AR4"/>
    <mergeCell ref="D5:Q5"/>
    <mergeCell ref="AM4:AN4"/>
    <mergeCell ref="BO3:BQ3"/>
    <mergeCell ref="A1:AR1"/>
    <mergeCell ref="A2:AR2"/>
    <mergeCell ref="A3:Q3"/>
    <mergeCell ref="AK3:AN3"/>
    <mergeCell ref="AO3:AR3"/>
    <mergeCell ref="R3:AH3"/>
    <mergeCell ref="AO4:AP4"/>
    <mergeCell ref="C4:AF4"/>
    <mergeCell ref="AG4:AH4"/>
    <mergeCell ref="AI4:AJ4"/>
    <mergeCell ref="AK4:AL4"/>
    <mergeCell ref="D6:Q6"/>
    <mergeCell ref="S6:AF6"/>
    <mergeCell ref="S5:AF5"/>
    <mergeCell ref="D7:Q7"/>
    <mergeCell ref="S7:AF7"/>
    <mergeCell ref="AK12:AL12"/>
    <mergeCell ref="AM12:AN12"/>
    <mergeCell ref="A12:Y12"/>
    <mergeCell ref="Z12:AB12"/>
    <mergeCell ref="AC12:AD12"/>
    <mergeCell ref="AE12:AF12"/>
    <mergeCell ref="D9:Q9"/>
    <mergeCell ref="S9:AF9"/>
    <mergeCell ref="AQ12:AR12"/>
    <mergeCell ref="AQ13:AR13"/>
    <mergeCell ref="A14:Y14"/>
    <mergeCell ref="Z14:AB14"/>
    <mergeCell ref="AC14:AD14"/>
    <mergeCell ref="AE14:AF14"/>
    <mergeCell ref="AG14:AH14"/>
    <mergeCell ref="AG12:AH12"/>
    <mergeCell ref="AI12:AJ12"/>
    <mergeCell ref="AI13:AJ13"/>
    <mergeCell ref="A18:AR18"/>
    <mergeCell ref="AW20:BC20"/>
    <mergeCell ref="D26:Q26"/>
    <mergeCell ref="S26:AF26"/>
    <mergeCell ref="D22:Q22"/>
    <mergeCell ref="S22:AF22"/>
    <mergeCell ref="D23:Q23"/>
    <mergeCell ref="S23:AF23"/>
    <mergeCell ref="D24:Q24"/>
    <mergeCell ref="S24:AF24"/>
    <mergeCell ref="AQ29:AR29"/>
    <mergeCell ref="AK32:AL32"/>
    <mergeCell ref="AM32:AN32"/>
    <mergeCell ref="AO32:AP32"/>
    <mergeCell ref="AO30:AP30"/>
    <mergeCell ref="AQ30:AR30"/>
    <mergeCell ref="AK30:AL30"/>
    <mergeCell ref="AM30:AN30"/>
    <mergeCell ref="AM29:AN29"/>
    <mergeCell ref="AO29:AP29"/>
    <mergeCell ref="AK38:AL38"/>
    <mergeCell ref="AM38:AN38"/>
    <mergeCell ref="D39:Q39"/>
    <mergeCell ref="S39:AF39"/>
    <mergeCell ref="AI29:AJ29"/>
    <mergeCell ref="AK29:AL29"/>
    <mergeCell ref="A30:Y30"/>
    <mergeCell ref="Z30:AB30"/>
    <mergeCell ref="AC30:AD30"/>
    <mergeCell ref="AE30:AF30"/>
    <mergeCell ref="S44:AF44"/>
    <mergeCell ref="A45:AR45"/>
    <mergeCell ref="D41:Q41"/>
    <mergeCell ref="S41:AF41"/>
    <mergeCell ref="AG38:AH38"/>
    <mergeCell ref="AI38:AJ38"/>
    <mergeCell ref="D40:Q40"/>
    <mergeCell ref="S40:AF40"/>
    <mergeCell ref="AO38:AP38"/>
    <mergeCell ref="AQ38:AR38"/>
    <mergeCell ref="AE46:AF46"/>
    <mergeCell ref="AK47:AL47"/>
    <mergeCell ref="AQ48:AR48"/>
    <mergeCell ref="AQ47:AR47"/>
    <mergeCell ref="AV48:AW48"/>
    <mergeCell ref="D42:Q42"/>
    <mergeCell ref="S42:AF42"/>
    <mergeCell ref="D43:Q43"/>
    <mergeCell ref="S43:AF43"/>
    <mergeCell ref="D44:Q44"/>
    <mergeCell ref="D58:Q58"/>
    <mergeCell ref="S58:AF58"/>
    <mergeCell ref="Z49:AB49"/>
    <mergeCell ref="AC49:AD49"/>
    <mergeCell ref="AE49:AF49"/>
    <mergeCell ref="AO46:AP46"/>
    <mergeCell ref="AO48:AP48"/>
    <mergeCell ref="AO47:AP47"/>
    <mergeCell ref="Z46:AB46"/>
    <mergeCell ref="AC46:AD46"/>
    <mergeCell ref="A49:Y49"/>
    <mergeCell ref="D56:Q56"/>
    <mergeCell ref="S56:AF56"/>
    <mergeCell ref="A48:Y48"/>
    <mergeCell ref="D57:Q57"/>
    <mergeCell ref="S57:AF57"/>
    <mergeCell ref="C55:AF55"/>
    <mergeCell ref="D60:Q60"/>
    <mergeCell ref="S60:AF60"/>
    <mergeCell ref="D61:Q61"/>
    <mergeCell ref="S61:AF61"/>
    <mergeCell ref="D59:Q59"/>
    <mergeCell ref="S59:AF59"/>
    <mergeCell ref="AC63:AD63"/>
    <mergeCell ref="AE63:AF63"/>
    <mergeCell ref="AG63:AH63"/>
    <mergeCell ref="AI63:AJ63"/>
    <mergeCell ref="AK63:AL63"/>
    <mergeCell ref="AM63:AN63"/>
    <mergeCell ref="AO63:AP63"/>
    <mergeCell ref="AG65:AH65"/>
    <mergeCell ref="AI65:AJ65"/>
    <mergeCell ref="AK65:AL65"/>
    <mergeCell ref="AO66:AP66"/>
    <mergeCell ref="A65:Y65"/>
    <mergeCell ref="Z65:AB65"/>
    <mergeCell ref="AC65:AD65"/>
    <mergeCell ref="AE65:AF65"/>
    <mergeCell ref="A66:Y66"/>
    <mergeCell ref="Z66:AB66"/>
    <mergeCell ref="A71:Q71"/>
    <mergeCell ref="R71:AH71"/>
    <mergeCell ref="AK71:AN71"/>
    <mergeCell ref="AO71:AR71"/>
    <mergeCell ref="AG67:AH67"/>
    <mergeCell ref="AI67:AJ67"/>
    <mergeCell ref="AK67:AL67"/>
    <mergeCell ref="A67:Y67"/>
    <mergeCell ref="AM67:AN67"/>
    <mergeCell ref="A69:AR69"/>
    <mergeCell ref="A70:AR70"/>
    <mergeCell ref="D73:Q73"/>
    <mergeCell ref="S73:AF73"/>
    <mergeCell ref="AQ67:AR67"/>
    <mergeCell ref="Z67:AB67"/>
    <mergeCell ref="AC67:AD67"/>
    <mergeCell ref="AE67:AF67"/>
    <mergeCell ref="D76:Q76"/>
    <mergeCell ref="S76:AF76"/>
    <mergeCell ref="D77:Q77"/>
    <mergeCell ref="S77:AF77"/>
    <mergeCell ref="D74:Q74"/>
    <mergeCell ref="S74:AF74"/>
    <mergeCell ref="D75:Q75"/>
    <mergeCell ref="S75:AF75"/>
    <mergeCell ref="AE81:AF81"/>
    <mergeCell ref="AM81:AN81"/>
    <mergeCell ref="AO81:AP81"/>
    <mergeCell ref="AQ81:AR81"/>
    <mergeCell ref="A80:Y80"/>
    <mergeCell ref="Z80:AB80"/>
    <mergeCell ref="AC80:AD80"/>
    <mergeCell ref="AE80:AF80"/>
    <mergeCell ref="AK81:AL81"/>
    <mergeCell ref="A82:Y82"/>
    <mergeCell ref="Z82:AB82"/>
    <mergeCell ref="AC82:AD82"/>
    <mergeCell ref="AE82:AF82"/>
    <mergeCell ref="D78:Q78"/>
    <mergeCell ref="S78:AF78"/>
    <mergeCell ref="A79:AR79"/>
    <mergeCell ref="A81:Y81"/>
    <mergeCell ref="Z81:AB81"/>
    <mergeCell ref="AC81:AD81"/>
    <mergeCell ref="AE83:AF83"/>
    <mergeCell ref="AG83:AH83"/>
    <mergeCell ref="AQ83:AR83"/>
    <mergeCell ref="AQ84:AR84"/>
    <mergeCell ref="AG82:AH82"/>
    <mergeCell ref="AI82:AJ82"/>
    <mergeCell ref="AK82:AL82"/>
    <mergeCell ref="AM82:AN82"/>
    <mergeCell ref="AE84:AF84"/>
    <mergeCell ref="AM83:AN83"/>
    <mergeCell ref="BL88:BN88"/>
    <mergeCell ref="BO88:BQ88"/>
    <mergeCell ref="AV83:AW83"/>
    <mergeCell ref="AV84:AW84"/>
    <mergeCell ref="AO82:AP82"/>
    <mergeCell ref="AQ82:AR82"/>
    <mergeCell ref="A86:AR86"/>
    <mergeCell ref="A83:Y83"/>
    <mergeCell ref="Z83:AB83"/>
    <mergeCell ref="AC83:AD83"/>
    <mergeCell ref="A87:AR87"/>
    <mergeCell ref="A84:Y84"/>
    <mergeCell ref="Z84:AB84"/>
    <mergeCell ref="D92:Q92"/>
    <mergeCell ref="S92:AF92"/>
    <mergeCell ref="BH88:BK88"/>
    <mergeCell ref="AC84:AD84"/>
    <mergeCell ref="D90:Q90"/>
    <mergeCell ref="S90:AF90"/>
    <mergeCell ref="R88:AH88"/>
    <mergeCell ref="D95:Q95"/>
    <mergeCell ref="S95:AF95"/>
    <mergeCell ref="AI97:AJ97"/>
    <mergeCell ref="AK97:AL97"/>
    <mergeCell ref="Z97:AB97"/>
    <mergeCell ref="AC97:AD97"/>
    <mergeCell ref="AE97:AF97"/>
    <mergeCell ref="AG97:AH97"/>
    <mergeCell ref="D94:Q94"/>
    <mergeCell ref="S94:AF94"/>
    <mergeCell ref="A113:AR113"/>
    <mergeCell ref="D111:Q111"/>
    <mergeCell ref="S111:AF111"/>
    <mergeCell ref="D112:Q112"/>
    <mergeCell ref="S112:AF112"/>
    <mergeCell ref="D107:Q107"/>
    <mergeCell ref="S107:AF107"/>
    <mergeCell ref="D108:Q108"/>
    <mergeCell ref="S108:AF108"/>
    <mergeCell ref="D109:Q109"/>
    <mergeCell ref="A115:Y115"/>
    <mergeCell ref="Z115:AB115"/>
    <mergeCell ref="AC115:AD115"/>
    <mergeCell ref="AE115:AF115"/>
    <mergeCell ref="S109:AF109"/>
    <mergeCell ref="D110:Q110"/>
    <mergeCell ref="S110:AF110"/>
    <mergeCell ref="AC114:AD114"/>
    <mergeCell ref="AG115:AH115"/>
    <mergeCell ref="AI115:AJ115"/>
    <mergeCell ref="AQ116:AR116"/>
    <mergeCell ref="AG116:AH116"/>
    <mergeCell ref="AI116:AJ116"/>
    <mergeCell ref="AK116:AL116"/>
    <mergeCell ref="AM116:AN116"/>
    <mergeCell ref="AO116:AP116"/>
    <mergeCell ref="AO118:AP118"/>
    <mergeCell ref="AQ118:AR118"/>
    <mergeCell ref="AV118:AW118"/>
    <mergeCell ref="A116:Y116"/>
    <mergeCell ref="Z116:AB116"/>
    <mergeCell ref="AC116:AD116"/>
    <mergeCell ref="AE116:AF116"/>
    <mergeCell ref="AV116:AW116"/>
    <mergeCell ref="A117:Y117"/>
    <mergeCell ref="Z117:AB117"/>
  </mergeCells>
  <phoneticPr fontId="0" type="noConversion"/>
  <pageMargins left="0.75" right="0.75" top="1" bottom="1" header="0.5" footer="0.5"/>
  <pageSetup paperSize="9" scale="85" orientation="portrait" blackAndWhite="1" r:id="rId1"/>
  <headerFooter alignWithMargins="0"/>
  <rowBreaks count="2" manualBreakCount="2">
    <brk id="33" max="43" man="1"/>
    <brk id="67" max="43" man="1"/>
  </rowBreaks>
  <colBreaks count="1" manualBreakCount="1"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2"/>
  <sheetViews>
    <sheetView showGridLines="0" zoomScale="70" zoomScaleNormal="70" workbookViewId="0">
      <selection activeCell="L22" sqref="L22"/>
    </sheetView>
  </sheetViews>
  <sheetFormatPr defaultColWidth="4.7109375" defaultRowHeight="24.75" customHeight="1" x14ac:dyDescent="0.2"/>
  <cols>
    <col min="1" max="1" width="5.7109375" style="51" customWidth="1"/>
    <col min="2" max="2" width="5.7109375" style="52" customWidth="1"/>
    <col min="3" max="3" width="2.7109375" style="54" customWidth="1"/>
    <col min="4" max="4" width="20.7109375" style="93" customWidth="1"/>
    <col min="5" max="5" width="1.7109375" style="93" customWidth="1"/>
    <col min="6" max="6" width="20.7109375" style="93" customWidth="1"/>
    <col min="7" max="26" width="5.7109375" style="54" customWidth="1"/>
    <col min="27" max="27" width="16.140625" style="54" customWidth="1"/>
    <col min="28" max="31" width="5.140625" style="54" customWidth="1"/>
    <col min="32" max="32" width="2.5703125" style="54" customWidth="1"/>
    <col min="33" max="33" width="0.85546875" style="54" customWidth="1"/>
    <col min="34" max="37" width="5.140625" style="54" customWidth="1"/>
    <col min="38" max="38" width="2.5703125" style="54" customWidth="1"/>
    <col min="39" max="39" width="0.85546875" style="54" customWidth="1"/>
    <col min="40" max="43" width="5.140625" style="54" customWidth="1"/>
    <col min="44" max="44" width="2.5703125" style="54" customWidth="1"/>
    <col min="45" max="45" width="0.85546875" style="54" customWidth="1"/>
    <col min="46" max="49" width="5.140625" style="54" customWidth="1"/>
    <col min="50" max="50" width="2.5703125" style="54" customWidth="1"/>
    <col min="51" max="51" width="0.85546875" style="54" customWidth="1"/>
    <col min="52" max="52" width="18.5703125" style="54" customWidth="1"/>
    <col min="53" max="16384" width="4.7109375" style="54"/>
  </cols>
  <sheetData>
    <row r="1" spans="1:53" ht="21" customHeight="1" x14ac:dyDescent="0.2">
      <c r="C1" s="234" t="s">
        <v>84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53"/>
      <c r="T1" s="53"/>
      <c r="U1" s="53"/>
      <c r="V1" s="53"/>
      <c r="W1" s="53"/>
      <c r="X1" s="53"/>
      <c r="Y1" s="53"/>
      <c r="Z1" s="53"/>
      <c r="AB1" s="246" t="str">
        <f>REPT('lista di qualificazione'!A1,1)</f>
        <v>Cat.  FITET B M/F</v>
      </c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</row>
    <row r="2" spans="1:53" ht="18.75" customHeight="1" thickBot="1" x14ac:dyDescent="0.25">
      <c r="A2" s="55"/>
      <c r="B2" s="56"/>
      <c r="C2" s="57"/>
      <c r="D2" s="58"/>
      <c r="E2" s="58"/>
      <c r="F2" s="58"/>
      <c r="S2" s="231" t="s">
        <v>16</v>
      </c>
      <c r="T2" s="232"/>
      <c r="U2" s="232"/>
      <c r="V2" s="232"/>
      <c r="W2" s="232"/>
      <c r="X2" s="232"/>
      <c r="Y2" s="232"/>
      <c r="Z2" s="179"/>
      <c r="AB2" s="243" t="s">
        <v>85</v>
      </c>
      <c r="AC2" s="243"/>
      <c r="AD2" s="243"/>
      <c r="AE2" s="243"/>
      <c r="AF2" s="170"/>
      <c r="AG2" s="170"/>
      <c r="AH2" s="243" t="s">
        <v>86</v>
      </c>
      <c r="AI2" s="243"/>
      <c r="AJ2" s="243"/>
      <c r="AK2" s="243"/>
      <c r="AM2" s="243" t="s">
        <v>87</v>
      </c>
      <c r="AN2" s="243"/>
      <c r="AO2" s="243"/>
      <c r="AP2" s="243"/>
      <c r="AQ2" s="243"/>
      <c r="AR2" s="243"/>
      <c r="AS2" s="243" t="s">
        <v>116</v>
      </c>
      <c r="AT2" s="243"/>
      <c r="AU2" s="243"/>
      <c r="AV2" s="243"/>
      <c r="AW2" s="243"/>
      <c r="AX2" s="243"/>
      <c r="AY2" s="243"/>
    </row>
    <row r="3" spans="1:53" ht="24.75" customHeight="1" thickBot="1" x14ac:dyDescent="0.25">
      <c r="A3" s="59" t="s">
        <v>2</v>
      </c>
      <c r="B3" s="60" t="s">
        <v>3</v>
      </c>
      <c r="C3" s="240" t="s">
        <v>89</v>
      </c>
      <c r="D3" s="241"/>
      <c r="E3" s="241"/>
      <c r="F3" s="242"/>
      <c r="G3" s="236" t="s">
        <v>5</v>
      </c>
      <c r="H3" s="237"/>
      <c r="I3" s="236" t="s">
        <v>6</v>
      </c>
      <c r="J3" s="237"/>
      <c r="K3" s="236" t="s">
        <v>7</v>
      </c>
      <c r="L3" s="237"/>
      <c r="M3" s="236" t="s">
        <v>8</v>
      </c>
      <c r="N3" s="237"/>
      <c r="O3" s="236" t="s">
        <v>9</v>
      </c>
      <c r="P3" s="237"/>
      <c r="Q3" s="238" t="s">
        <v>10</v>
      </c>
      <c r="R3" s="239"/>
      <c r="S3" s="17" t="s">
        <v>29</v>
      </c>
      <c r="T3" s="17" t="s">
        <v>30</v>
      </c>
      <c r="U3" s="17" t="s">
        <v>31</v>
      </c>
      <c r="V3" s="17" t="s">
        <v>32</v>
      </c>
      <c r="W3" s="17" t="s">
        <v>33</v>
      </c>
      <c r="X3" s="17" t="s">
        <v>34</v>
      </c>
      <c r="Y3" s="17" t="s">
        <v>35</v>
      </c>
      <c r="Z3" s="180"/>
      <c r="AA3" s="51"/>
      <c r="AB3" s="235" t="str">
        <f>D12</f>
        <v>FORNASARI LUCA - DYNAMIS MANZOLINO (MO)</v>
      </c>
      <c r="AC3" s="235"/>
      <c r="AD3" s="235"/>
      <c r="AE3" s="235"/>
      <c r="AF3" s="172"/>
    </row>
    <row r="4" spans="1:53" ht="24.75" customHeight="1" thickBot="1" x14ac:dyDescent="0.25">
      <c r="A4" s="83">
        <v>5</v>
      </c>
      <c r="B4" s="84">
        <v>16</v>
      </c>
      <c r="C4" s="87">
        <v>1</v>
      </c>
      <c r="D4" s="125" t="str">
        <f>IF(gironi!Z30=0,"2° Classificato Girone 2",IF(gironi!Z30&lt;&gt;0,gironi!AV33))</f>
        <v>DEBBI ELISABETTA - V. CASALGRANDE (RE)</v>
      </c>
      <c r="E4" s="96" t="s">
        <v>18</v>
      </c>
      <c r="F4" s="125" t="str">
        <f>IF(gironi!Z47=0,"2° Classificato Girone 3",IF(gironi!Z47&lt;&gt;0,gironi!AV50))</f>
        <v>RIPANU RAIMOND - TT BISMANTOVA (RE)</v>
      </c>
      <c r="G4" s="71">
        <v>13</v>
      </c>
      <c r="H4" s="72">
        <v>11</v>
      </c>
      <c r="I4" s="71">
        <v>12</v>
      </c>
      <c r="J4" s="72">
        <v>10</v>
      </c>
      <c r="K4" s="71">
        <v>9</v>
      </c>
      <c r="L4" s="72">
        <v>11</v>
      </c>
      <c r="M4" s="71">
        <v>11</v>
      </c>
      <c r="N4" s="72">
        <v>7</v>
      </c>
      <c r="O4" s="71"/>
      <c r="P4" s="72"/>
      <c r="Q4" s="65">
        <f t="shared" ref="Q4:Q9" si="0">IF(G4="","",IF(G4&lt;&gt;"",X4))</f>
        <v>3</v>
      </c>
      <c r="R4" s="65">
        <f t="shared" ref="R4:R9" si="1">IF(G4="","",IF(G4&lt;&gt;"",Y4))</f>
        <v>1</v>
      </c>
      <c r="S4" s="26" t="str">
        <f t="shared" ref="S4:S9" si="2">IF(AND(G4&lt;&gt;"",H4&lt;&gt;""),IF(G4&gt;H4,"c","f"),0)</f>
        <v>c</v>
      </c>
      <c r="T4" s="26" t="str">
        <f t="shared" ref="T4:T9" si="3">IF(AND(I4&lt;&gt;"",J4&lt;&gt;""),IF(I4&gt;J4,"c","f"),0)</f>
        <v>c</v>
      </c>
      <c r="U4" s="26" t="str">
        <f t="shared" ref="U4:U9" si="4">IF(AND(K4&lt;&gt;"",L4&lt;&gt;""),IF(K4&gt;L4,"c","f"),0)</f>
        <v>f</v>
      </c>
      <c r="V4" s="26" t="str">
        <f t="shared" ref="V4:V9" si="5">IF(AND(M4&lt;&gt;"",N4&lt;&gt;""),IF(M4&gt;N4,"c","f"),0)</f>
        <v>c</v>
      </c>
      <c r="W4" s="26">
        <f t="shared" ref="W4:W9" si="6">IF(AND(O4&lt;&gt;"",P4&lt;&gt;""),IF(O4&gt;P4,"c","f"),0)</f>
        <v>0</v>
      </c>
      <c r="X4" s="26">
        <f t="shared" ref="X4:X9" si="7">COUNTIF(S4:W4,"c")</f>
        <v>3</v>
      </c>
      <c r="Y4" s="26">
        <f t="shared" ref="Y4:Y9" si="8">COUNTIF(S4:W4,"f")</f>
        <v>1</v>
      </c>
      <c r="Z4" s="181" t="s">
        <v>118</v>
      </c>
      <c r="AA4" s="51" t="str">
        <f t="shared" ref="AA4:AA9" si="9">IF(Q4="","",IF(Q4&lt;&gt;"",CONCATENATE(G4,E4,H4,Z4,I4,E4,J4,Z4,K4,E4,L4,Z4,M4,E4,N4,Z4,O4,E4,P4)))</f>
        <v>13-11--12-10--9-11--11-7---</v>
      </c>
      <c r="AB4" s="51"/>
      <c r="AC4" s="66"/>
      <c r="AD4" s="66"/>
      <c r="AE4" s="171"/>
      <c r="AF4" s="67"/>
      <c r="AG4" s="68"/>
      <c r="AH4" s="235" t="str">
        <f>D12</f>
        <v>FORNASARI LUCA - DYNAMIS MANZOLINO (MO)</v>
      </c>
      <c r="AI4" s="235"/>
      <c r="AJ4" s="235"/>
      <c r="AK4" s="235"/>
      <c r="AL4" s="173" t="str">
        <f>REPT(Q12,1)</f>
        <v>3</v>
      </c>
      <c r="AM4" s="42"/>
    </row>
    <row r="5" spans="1:53" ht="21" customHeight="1" thickBot="1" x14ac:dyDescent="0.25">
      <c r="A5" s="83">
        <v>6</v>
      </c>
      <c r="B5" s="84">
        <v>16</v>
      </c>
      <c r="C5" s="87">
        <v>2</v>
      </c>
      <c r="D5" s="125" t="str">
        <f>IF(gironi!Z81=0,"1° Classificato Girone 5",IF(gironi!Z81&lt;&gt;0,gironi!AV83))</f>
        <v>ROSSI FERDINANDO - TT S. POLO (PR)</v>
      </c>
      <c r="E5" s="96" t="s">
        <v>18</v>
      </c>
      <c r="F5" s="125" t="str">
        <f>IF(gironi!Z98=0,"2° Classificato Girone 6",IF(gironi!Z98&lt;&gt;0,gironi!AV101))</f>
        <v>MIRRI MATTEO - TT LUGO/ARSENAL</v>
      </c>
      <c r="G5" s="71">
        <v>7</v>
      </c>
      <c r="H5" s="72">
        <v>11</v>
      </c>
      <c r="I5" s="71">
        <v>11</v>
      </c>
      <c r="J5" s="72">
        <v>8</v>
      </c>
      <c r="K5" s="71">
        <v>11</v>
      </c>
      <c r="L5" s="72">
        <v>7</v>
      </c>
      <c r="M5" s="71">
        <v>10</v>
      </c>
      <c r="N5" s="72">
        <v>12</v>
      </c>
      <c r="O5" s="71">
        <v>16</v>
      </c>
      <c r="P5" s="72">
        <v>14</v>
      </c>
      <c r="Q5" s="65">
        <f t="shared" si="0"/>
        <v>3</v>
      </c>
      <c r="R5" s="65">
        <f t="shared" si="1"/>
        <v>2</v>
      </c>
      <c r="S5" s="26" t="str">
        <f t="shared" si="2"/>
        <v>f</v>
      </c>
      <c r="T5" s="26" t="str">
        <f t="shared" si="3"/>
        <v>c</v>
      </c>
      <c r="U5" s="26" t="str">
        <f t="shared" si="4"/>
        <v>c</v>
      </c>
      <c r="V5" s="26" t="str">
        <f t="shared" si="5"/>
        <v>f</v>
      </c>
      <c r="W5" s="26" t="str">
        <f t="shared" si="6"/>
        <v>c</v>
      </c>
      <c r="X5" s="26">
        <f t="shared" si="7"/>
        <v>3</v>
      </c>
      <c r="Y5" s="26">
        <f t="shared" si="8"/>
        <v>2</v>
      </c>
      <c r="Z5" s="181" t="s">
        <v>118</v>
      </c>
      <c r="AA5" s="51" t="str">
        <f t="shared" si="9"/>
        <v>7-11--11-8--11-7--10-12--16-14</v>
      </c>
      <c r="AB5" s="244" t="s">
        <v>117</v>
      </c>
      <c r="AC5" s="244"/>
      <c r="AD5" s="244"/>
      <c r="AE5" s="244"/>
      <c r="AF5" s="172"/>
      <c r="AG5" s="73"/>
      <c r="AI5" s="51"/>
      <c r="AJ5" s="51"/>
      <c r="AL5" s="67"/>
      <c r="AM5" s="68"/>
    </row>
    <row r="6" spans="1:53" ht="24.75" customHeight="1" thickBot="1" x14ac:dyDescent="0.25">
      <c r="A6" s="83">
        <v>7</v>
      </c>
      <c r="B6" s="84">
        <v>16</v>
      </c>
      <c r="C6" s="87">
        <v>3</v>
      </c>
      <c r="D6" s="125" t="str">
        <f>IF(gironi!Z115=0,"2° Classificato Girone 7",IF(gironi!Z115&lt;&gt;0,gironi!AV118))</f>
        <v>MICHELINI MARCO - CD. BPR BANCA (MO)</v>
      </c>
      <c r="E6" s="96" t="s">
        <v>18</v>
      </c>
      <c r="F6" s="125" t="str">
        <f>IF(gironi!Z64=0,"1° Classificato Girone 4",IF(gironi!Z64&lt;&gt;0,gironi!AV66))</f>
        <v>MAUGERI WILLIAM - TT BISMANTOVA (RE)</v>
      </c>
      <c r="G6" s="71">
        <v>6</v>
      </c>
      <c r="H6" s="72">
        <v>11</v>
      </c>
      <c r="I6" s="71">
        <v>9</v>
      </c>
      <c r="J6" s="72">
        <v>11</v>
      </c>
      <c r="K6" s="71">
        <v>7</v>
      </c>
      <c r="L6" s="72">
        <v>11</v>
      </c>
      <c r="M6" s="71"/>
      <c r="N6" s="72"/>
      <c r="O6" s="71"/>
      <c r="P6" s="72"/>
      <c r="Q6" s="65">
        <f t="shared" si="0"/>
        <v>0</v>
      </c>
      <c r="R6" s="65">
        <f t="shared" si="1"/>
        <v>3</v>
      </c>
      <c r="S6" s="26" t="str">
        <f t="shared" si="2"/>
        <v>f</v>
      </c>
      <c r="T6" s="26" t="str">
        <f t="shared" si="3"/>
        <v>f</v>
      </c>
      <c r="U6" s="26" t="str">
        <f t="shared" si="4"/>
        <v>f</v>
      </c>
      <c r="V6" s="26">
        <f t="shared" si="5"/>
        <v>0</v>
      </c>
      <c r="W6" s="26">
        <f t="shared" si="6"/>
        <v>0</v>
      </c>
      <c r="X6" s="26">
        <f t="shared" si="7"/>
        <v>0</v>
      </c>
      <c r="Y6" s="26">
        <f t="shared" si="8"/>
        <v>3</v>
      </c>
      <c r="Z6" s="181" t="s">
        <v>118</v>
      </c>
      <c r="AA6" s="51" t="str">
        <f t="shared" si="9"/>
        <v>6-11--9-11--7-11------</v>
      </c>
      <c r="AF6" s="67"/>
      <c r="AH6" s="51" t="s">
        <v>2</v>
      </c>
      <c r="AI6" s="51" t="str">
        <f>REPT(A12,1)</f>
        <v>7</v>
      </c>
      <c r="AJ6" s="51" t="s">
        <v>3</v>
      </c>
      <c r="AK6" s="171">
        <f>IF(B12="","",IF(B12&lt;&gt;0,B12))</f>
        <v>16.2</v>
      </c>
      <c r="AL6" s="67"/>
      <c r="AM6" s="74"/>
      <c r="AN6" s="235" t="str">
        <f>REPT(D18,1)</f>
        <v>FORNASARI LUCA - DYNAMIS MANZOLINO (MO)</v>
      </c>
      <c r="AO6" s="235"/>
      <c r="AP6" s="235"/>
      <c r="AQ6" s="235"/>
      <c r="AR6" s="176" t="str">
        <f>REPT(Q18,1)</f>
        <v>0</v>
      </c>
    </row>
    <row r="7" spans="1:53" ht="24.75" customHeight="1" thickBot="1" x14ac:dyDescent="0.25">
      <c r="A7" s="83">
        <v>8</v>
      </c>
      <c r="B7" s="84">
        <v>16</v>
      </c>
      <c r="C7" s="87">
        <v>4</v>
      </c>
      <c r="D7" s="125" t="str">
        <f>IF(gironi!Z47=0,"1° Classificato Girone 3",IF(gironi!Z47&lt;&gt;0,gironi!AV49))</f>
        <v>GHERARDINI LUCA - DYNAMIS MANZOLINO (MO)</v>
      </c>
      <c r="E7" s="96" t="s">
        <v>18</v>
      </c>
      <c r="F7" s="125" t="str">
        <f>IF(gironi!Z81=0,"2° Classificato Girone 5",IF(gironi!Z81&lt;&gt;0,gironi!AV84))</f>
        <v>RATHNAYAKE DON MAJULA - V. CASALGRANDE (RE)</v>
      </c>
      <c r="G7" s="71">
        <v>11</v>
      </c>
      <c r="H7" s="72">
        <v>6</v>
      </c>
      <c r="I7" s="71">
        <v>8</v>
      </c>
      <c r="J7" s="72">
        <v>11</v>
      </c>
      <c r="K7" s="71">
        <v>10</v>
      </c>
      <c r="L7" s="72">
        <v>12</v>
      </c>
      <c r="M7" s="71">
        <v>8</v>
      </c>
      <c r="N7" s="72">
        <v>11</v>
      </c>
      <c r="O7" s="71"/>
      <c r="P7" s="72"/>
      <c r="Q7" s="65">
        <f t="shared" si="0"/>
        <v>1</v>
      </c>
      <c r="R7" s="65">
        <f t="shared" si="1"/>
        <v>3</v>
      </c>
      <c r="S7" s="26" t="str">
        <f t="shared" si="2"/>
        <v>c</v>
      </c>
      <c r="T7" s="26" t="str">
        <f t="shared" si="3"/>
        <v>f</v>
      </c>
      <c r="U7" s="26" t="str">
        <f t="shared" si="4"/>
        <v>f</v>
      </c>
      <c r="V7" s="26" t="str">
        <f t="shared" si="5"/>
        <v>f</v>
      </c>
      <c r="W7" s="26">
        <f t="shared" si="6"/>
        <v>0</v>
      </c>
      <c r="X7" s="26">
        <f t="shared" si="7"/>
        <v>1</v>
      </c>
      <c r="Y7" s="26">
        <f t="shared" si="8"/>
        <v>3</v>
      </c>
      <c r="Z7" s="181" t="s">
        <v>118</v>
      </c>
      <c r="AA7" s="51" t="str">
        <f t="shared" si="9"/>
        <v>11-6--8-11--10-12--8-11---</v>
      </c>
      <c r="AB7" s="235" t="str">
        <f>D4</f>
        <v>DEBBI ELISABETTA - V. CASALGRANDE (RE)</v>
      </c>
      <c r="AC7" s="235"/>
      <c r="AD7" s="235"/>
      <c r="AE7" s="235"/>
      <c r="AF7" s="172" t="str">
        <f>REPT(Q4,1)</f>
        <v>3</v>
      </c>
      <c r="AL7" s="67"/>
      <c r="AM7" s="74"/>
      <c r="AN7" s="54" t="str">
        <f>AA12</f>
        <v>9-11--11-7--11-4--11-5---</v>
      </c>
      <c r="AR7" s="67"/>
      <c r="AS7" s="68"/>
    </row>
    <row r="8" spans="1:53" ht="24.75" customHeight="1" thickBot="1" x14ac:dyDescent="0.25">
      <c r="A8" s="85">
        <v>9</v>
      </c>
      <c r="B8" s="86">
        <v>16</v>
      </c>
      <c r="C8" s="87">
        <v>5</v>
      </c>
      <c r="D8" s="125" t="str">
        <f>IF(gironi!Z64=0,"2° Classificato Girone 4",IF(gironi!Z64&lt;&gt;0,gironi!AV67))</f>
        <v>POLI MARCO - DYNAMIS MANZOLINO (MO)</v>
      </c>
      <c r="E8" s="96" t="s">
        <v>18</v>
      </c>
      <c r="F8" s="125" t="str">
        <f>IF(gironi!Z98=0,"1° Classificato Girone 6",IF(gironi!Z98&lt;&gt;0,gironi!AV100))</f>
        <v>STEFANI CIRO - V. CASALGRANDE (RE)</v>
      </c>
      <c r="G8" s="71">
        <v>13</v>
      </c>
      <c r="H8" s="72">
        <v>11</v>
      </c>
      <c r="I8" s="88">
        <v>7</v>
      </c>
      <c r="J8" s="89">
        <v>11</v>
      </c>
      <c r="K8" s="88">
        <v>5</v>
      </c>
      <c r="L8" s="89">
        <v>11</v>
      </c>
      <c r="M8" s="88">
        <v>9</v>
      </c>
      <c r="N8" s="89">
        <v>11</v>
      </c>
      <c r="O8" s="88"/>
      <c r="P8" s="89"/>
      <c r="Q8" s="65">
        <f t="shared" si="0"/>
        <v>1</v>
      </c>
      <c r="R8" s="65">
        <f t="shared" si="1"/>
        <v>3</v>
      </c>
      <c r="S8" s="26" t="str">
        <f t="shared" si="2"/>
        <v>c</v>
      </c>
      <c r="T8" s="26" t="str">
        <f t="shared" si="3"/>
        <v>f</v>
      </c>
      <c r="U8" s="26" t="str">
        <f t="shared" si="4"/>
        <v>f</v>
      </c>
      <c r="V8" s="26" t="str">
        <f t="shared" si="5"/>
        <v>f</v>
      </c>
      <c r="W8" s="26">
        <f t="shared" si="6"/>
        <v>0</v>
      </c>
      <c r="X8" s="26">
        <f t="shared" si="7"/>
        <v>1</v>
      </c>
      <c r="Y8" s="26">
        <f t="shared" si="8"/>
        <v>3</v>
      </c>
      <c r="Z8" s="181" t="s">
        <v>118</v>
      </c>
      <c r="AA8" s="51" t="str">
        <f t="shared" si="9"/>
        <v>13-11--7-11--5-11--9-11---</v>
      </c>
      <c r="AB8" s="51" t="s">
        <v>2</v>
      </c>
      <c r="AC8" s="66" t="str">
        <f>REPT(A4,1)</f>
        <v>5</v>
      </c>
      <c r="AD8" s="66" t="s">
        <v>3</v>
      </c>
      <c r="AE8" s="171">
        <f>IF(B4="","",IF(B4&lt;&gt;0,B4))</f>
        <v>16</v>
      </c>
      <c r="AF8" s="67"/>
      <c r="AG8" s="68"/>
      <c r="AH8" s="235" t="str">
        <f>REPT(F12,1)</f>
        <v>DEBBI ELISABETTA - V. CASALGRANDE (RE)</v>
      </c>
      <c r="AI8" s="235"/>
      <c r="AJ8" s="235"/>
      <c r="AK8" s="235"/>
      <c r="AL8" s="173" t="str">
        <f>REPT(R12,1)</f>
        <v>1</v>
      </c>
      <c r="AM8" s="73"/>
      <c r="AR8" s="67"/>
      <c r="AS8" s="74"/>
    </row>
    <row r="9" spans="1:53" ht="24.75" customHeight="1" thickBot="1" x14ac:dyDescent="0.25">
      <c r="A9" s="83">
        <v>10</v>
      </c>
      <c r="B9" s="84">
        <v>16</v>
      </c>
      <c r="C9" s="97">
        <v>6</v>
      </c>
      <c r="D9" s="125" t="str">
        <f>IF(gironi!Z115=0,"1° Classificato Girone 7",IF(gironi!Z115&lt;&gt;0,gironi!AV117))</f>
        <v>VEZZOSI MARCO - V. CASALGRANDE (RE)</v>
      </c>
      <c r="E9" s="98" t="s">
        <v>18</v>
      </c>
      <c r="F9" s="125" t="str">
        <f>IF(gironi!Z13=0,"2° Classificato Girone 1",IF(gironi!Z13&lt;&gt;0,gironi!AV16))</f>
        <v>RICCI FILIPPO - TT LUGO/ARSENAL</v>
      </c>
      <c r="G9" s="71">
        <v>7</v>
      </c>
      <c r="H9" s="72">
        <v>11</v>
      </c>
      <c r="I9" s="71">
        <v>14</v>
      </c>
      <c r="J9" s="72">
        <v>12</v>
      </c>
      <c r="K9" s="99">
        <v>12</v>
      </c>
      <c r="L9" s="100">
        <v>10</v>
      </c>
      <c r="M9" s="71">
        <v>10</v>
      </c>
      <c r="N9" s="72">
        <v>12</v>
      </c>
      <c r="O9" s="99">
        <v>8</v>
      </c>
      <c r="P9" s="100">
        <v>11</v>
      </c>
      <c r="Q9" s="65">
        <f t="shared" si="0"/>
        <v>2</v>
      </c>
      <c r="R9" s="65">
        <f t="shared" si="1"/>
        <v>3</v>
      </c>
      <c r="S9" s="26" t="str">
        <f t="shared" si="2"/>
        <v>f</v>
      </c>
      <c r="T9" s="26" t="str">
        <f t="shared" si="3"/>
        <v>c</v>
      </c>
      <c r="U9" s="26" t="str">
        <f t="shared" si="4"/>
        <v>c</v>
      </c>
      <c r="V9" s="26" t="str">
        <f t="shared" si="5"/>
        <v>f</v>
      </c>
      <c r="W9" s="26" t="str">
        <f t="shared" si="6"/>
        <v>f</v>
      </c>
      <c r="X9" s="26">
        <f t="shared" si="7"/>
        <v>2</v>
      </c>
      <c r="Y9" s="26">
        <f t="shared" si="8"/>
        <v>3</v>
      </c>
      <c r="Z9" s="181" t="s">
        <v>118</v>
      </c>
      <c r="AA9" s="51" t="str">
        <f t="shared" si="9"/>
        <v>7-11--14-12--12-10--10-12--8-11</v>
      </c>
      <c r="AB9" s="235" t="str">
        <f>F4</f>
        <v>RIPANU RAIMOND - TT BISMANTOVA (RE)</v>
      </c>
      <c r="AC9" s="235"/>
      <c r="AD9" s="235"/>
      <c r="AE9" s="235"/>
      <c r="AF9" s="172" t="str">
        <f>REPT(R4,1)</f>
        <v>1</v>
      </c>
      <c r="AG9" s="73"/>
      <c r="AH9" s="54" t="str">
        <f>AA4</f>
        <v>13-11--12-10--9-11--11-7---</v>
      </c>
      <c r="AL9" s="67"/>
      <c r="AO9" s="51"/>
      <c r="AP9" s="51"/>
      <c r="AR9" s="67"/>
      <c r="AS9" s="74"/>
    </row>
    <row r="10" spans="1:53" ht="24.75" customHeight="1" thickBot="1" x14ac:dyDescent="0.25">
      <c r="AA10" s="51"/>
      <c r="AF10" s="67"/>
      <c r="AH10" s="51"/>
      <c r="AI10" s="51"/>
      <c r="AJ10" s="51"/>
      <c r="AK10" s="51"/>
      <c r="AL10" s="67"/>
      <c r="AN10" s="51" t="s">
        <v>2</v>
      </c>
      <c r="AO10" s="66" t="str">
        <f>REPT(A18,1)</f>
        <v>9</v>
      </c>
      <c r="AP10" s="51" t="s">
        <v>3</v>
      </c>
      <c r="AQ10" s="171">
        <f>IF(B18="","",IF(B18&lt;&gt;0,B18))</f>
        <v>16.399999999999999</v>
      </c>
      <c r="AR10" s="67"/>
      <c r="AS10" s="74"/>
      <c r="AT10" s="245" t="str">
        <f>REPT(D22,1)</f>
        <v>ROSSI FERDINANDO - TT S. POLO (PR)</v>
      </c>
      <c r="AU10" s="245"/>
      <c r="AV10" s="245"/>
      <c r="AW10" s="245"/>
      <c r="AX10" s="173" t="str">
        <f>REPT(Q22,1)</f>
        <v>3</v>
      </c>
    </row>
    <row r="11" spans="1:53" ht="24.75" customHeight="1" thickBot="1" x14ac:dyDescent="0.25">
      <c r="A11" s="59" t="s">
        <v>2</v>
      </c>
      <c r="B11" s="60" t="s">
        <v>3</v>
      </c>
      <c r="C11" s="240" t="s">
        <v>90</v>
      </c>
      <c r="D11" s="241"/>
      <c r="E11" s="241"/>
      <c r="F11" s="242"/>
      <c r="G11" s="236" t="s">
        <v>5</v>
      </c>
      <c r="H11" s="237"/>
      <c r="I11" s="236" t="s">
        <v>6</v>
      </c>
      <c r="J11" s="237"/>
      <c r="K11" s="236" t="s">
        <v>7</v>
      </c>
      <c r="L11" s="237"/>
      <c r="M11" s="236" t="s">
        <v>8</v>
      </c>
      <c r="N11" s="237"/>
      <c r="O11" s="236" t="s">
        <v>9</v>
      </c>
      <c r="P11" s="237"/>
      <c r="Q11" s="238" t="s">
        <v>10</v>
      </c>
      <c r="R11" s="239"/>
      <c r="S11" s="7"/>
      <c r="T11" s="7"/>
      <c r="U11" s="7"/>
      <c r="V11" s="7"/>
      <c r="W11" s="7"/>
      <c r="X11" s="7"/>
      <c r="Y11" s="7"/>
      <c r="Z11" s="7"/>
      <c r="AA11" s="51"/>
      <c r="AB11" s="235" t="str">
        <f>D5</f>
        <v>ROSSI FERDINANDO - TT S. POLO (PR)</v>
      </c>
      <c r="AC11" s="235"/>
      <c r="AD11" s="235"/>
      <c r="AE11" s="235"/>
      <c r="AF11" s="172" t="str">
        <f>REPT(Q5,1)</f>
        <v>3</v>
      </c>
      <c r="AL11" s="67"/>
      <c r="AR11" s="67"/>
      <c r="AS11" s="74"/>
      <c r="AT11" s="54" t="str">
        <f>AA18</f>
        <v>5-11--9-11--7-11------</v>
      </c>
      <c r="AY11" s="68"/>
    </row>
    <row r="12" spans="1:53" ht="24.75" customHeight="1" thickBot="1" x14ac:dyDescent="0.25">
      <c r="A12" s="61">
        <v>7</v>
      </c>
      <c r="B12" s="101">
        <v>16.2</v>
      </c>
      <c r="C12" s="62">
        <v>1</v>
      </c>
      <c r="D12" s="124" t="str">
        <f>IF(gironi!Z13=0,"1° Classificato Girone 1",IF(gironi!Z13&lt;&gt;0,gironi!AV15))</f>
        <v>FORNASARI LUCA - DYNAMIS MANZOLINO (MO)</v>
      </c>
      <c r="E12" s="103" t="s">
        <v>18</v>
      </c>
      <c r="F12" s="104" t="str">
        <f>IF(Q4&lt;R4,F4,IF(Q4&gt;R4,D4,""))</f>
        <v>DEBBI ELISABETTA - V. CASALGRANDE (RE)</v>
      </c>
      <c r="G12" s="82">
        <v>9</v>
      </c>
      <c r="H12" s="95">
        <v>11</v>
      </c>
      <c r="I12" s="82">
        <v>11</v>
      </c>
      <c r="J12" s="95">
        <v>7</v>
      </c>
      <c r="K12" s="82">
        <v>11</v>
      </c>
      <c r="L12" s="95">
        <v>4</v>
      </c>
      <c r="M12" s="82">
        <v>11</v>
      </c>
      <c r="N12" s="95">
        <v>5</v>
      </c>
      <c r="O12" s="82"/>
      <c r="P12" s="95"/>
      <c r="Q12" s="65">
        <f>IF(G12="","",IF(G12&lt;&gt;"",X12))</f>
        <v>3</v>
      </c>
      <c r="R12" s="65">
        <f>IF(G12="","",IF(G12&lt;&gt;"",Y12))</f>
        <v>1</v>
      </c>
      <c r="S12" s="26" t="str">
        <f>IF(AND(G12&lt;&gt;"",H12&lt;&gt;""),IF(G12&gt;H12,"c","f"),0)</f>
        <v>f</v>
      </c>
      <c r="T12" s="26" t="str">
        <f>IF(AND(I12&lt;&gt;"",J12&lt;&gt;""),IF(I12&gt;J12,"c","f"),0)</f>
        <v>c</v>
      </c>
      <c r="U12" s="26" t="str">
        <f>IF(AND(K12&lt;&gt;"",L12&lt;&gt;""),IF(K12&gt;L12,"c","f"),0)</f>
        <v>c</v>
      </c>
      <c r="V12" s="26" t="str">
        <f>IF(AND(M12&lt;&gt;"",N12&lt;&gt;""),IF(M12&gt;N12,"c","f"),0)</f>
        <v>c</v>
      </c>
      <c r="W12" s="26">
        <f>IF(AND(O12&lt;&gt;"",P12&lt;&gt;""),IF(O12&gt;P12,"c","f"),0)</f>
        <v>0</v>
      </c>
      <c r="X12" s="26">
        <f>COUNTIF(S12:W12,"c")</f>
        <v>3</v>
      </c>
      <c r="Y12" s="26">
        <f>COUNTIF(S12:W12,"f")</f>
        <v>1</v>
      </c>
      <c r="Z12" s="181" t="s">
        <v>118</v>
      </c>
      <c r="AA12" s="51" t="str">
        <f>IF(Q12="","",IF(Q12&lt;&gt;"",CONCATENATE(G12,E12,H12,Z12,I12,E12,J12,Z12,K12,E12,L12,Z12,M12,E12,N12,Z12,O12,E12,P12)))</f>
        <v>9-11--11-7--11-4--11-5---</v>
      </c>
      <c r="AB12" s="51" t="s">
        <v>2</v>
      </c>
      <c r="AC12" s="66" t="str">
        <f>REPT(A5,1)</f>
        <v>6</v>
      </c>
      <c r="AD12" s="66" t="s">
        <v>3</v>
      </c>
      <c r="AE12" s="171">
        <f>IF(B5="","",IF(B5&lt;&gt;0,B5))</f>
        <v>16</v>
      </c>
      <c r="AF12" s="67"/>
      <c r="AG12" s="68"/>
      <c r="AH12" s="235" t="str">
        <f>REPT(D13,1)</f>
        <v>ROSSI FERDINANDO - TT S. POLO (PR)</v>
      </c>
      <c r="AI12" s="235"/>
      <c r="AJ12" s="235"/>
      <c r="AK12" s="235"/>
      <c r="AL12" s="173" t="str">
        <f>REPT(Q13,1)</f>
        <v>3</v>
      </c>
      <c r="AR12" s="67"/>
      <c r="AS12" s="74"/>
      <c r="AY12" s="74"/>
    </row>
    <row r="13" spans="1:53" ht="24.75" customHeight="1" thickBot="1" x14ac:dyDescent="0.25">
      <c r="A13" s="69">
        <v>8</v>
      </c>
      <c r="B13" s="70">
        <v>16.2</v>
      </c>
      <c r="C13" s="87">
        <v>2</v>
      </c>
      <c r="D13" s="105" t="str">
        <f>IF(Q5&lt;R5,F5,IF(Q5&gt;R5,D5,""))</f>
        <v>ROSSI FERDINANDO - TT S. POLO (PR)</v>
      </c>
      <c r="E13" s="106" t="s">
        <v>18</v>
      </c>
      <c r="F13" s="107" t="str">
        <f>IF(Q6&lt;R6,F6,IF(Q6&gt;R6,D6,""))</f>
        <v>MAUGERI WILLIAM - TT BISMANTOVA (RE)</v>
      </c>
      <c r="G13" s="71">
        <v>11</v>
      </c>
      <c r="H13" s="72">
        <v>6</v>
      </c>
      <c r="I13" s="71">
        <v>11</v>
      </c>
      <c r="J13" s="72">
        <v>9</v>
      </c>
      <c r="K13" s="71">
        <v>11</v>
      </c>
      <c r="L13" s="72">
        <v>7</v>
      </c>
      <c r="M13" s="71"/>
      <c r="N13" s="72"/>
      <c r="O13" s="71"/>
      <c r="P13" s="72"/>
      <c r="Q13" s="65">
        <f>IF(G13="","",IF(G13&lt;&gt;"",X13))</f>
        <v>3</v>
      </c>
      <c r="R13" s="65">
        <f>IF(G13="","",IF(G13&lt;&gt;"",Y13))</f>
        <v>0</v>
      </c>
      <c r="S13" s="26" t="str">
        <f>IF(AND(G13&lt;&gt;"",H13&lt;&gt;""),IF(G13&gt;H13,"c","f"),0)</f>
        <v>c</v>
      </c>
      <c r="T13" s="26" t="str">
        <f>IF(AND(I13&lt;&gt;"",J13&lt;&gt;""),IF(I13&gt;J13,"c","f"),0)</f>
        <v>c</v>
      </c>
      <c r="U13" s="26" t="str">
        <f>IF(AND(K13&lt;&gt;"",L13&lt;&gt;""),IF(K13&gt;L13,"c","f"),0)</f>
        <v>c</v>
      </c>
      <c r="V13" s="26">
        <f>IF(AND(M13&lt;&gt;"",N13&lt;&gt;""),IF(M13&gt;N13,"c","f"),0)</f>
        <v>0</v>
      </c>
      <c r="W13" s="26">
        <f>IF(AND(O13&lt;&gt;"",P13&lt;&gt;""),IF(O13&gt;P13,"c","f"),0)</f>
        <v>0</v>
      </c>
      <c r="X13" s="26">
        <f>COUNTIF(S13:W13,"c")</f>
        <v>3</v>
      </c>
      <c r="Y13" s="26">
        <f>COUNTIF(S13:W13,"f")</f>
        <v>0</v>
      </c>
      <c r="Z13" s="181" t="s">
        <v>118</v>
      </c>
      <c r="AA13" s="51" t="str">
        <f>IF(Q13="","",IF(Q13&lt;&gt;"",CONCATENATE(G13,E13,H13,Z13,I13,E13,J13,Z13,K13,E13,L13,Z13,M13,E13,N13,Z13,O13,E13,P13)))</f>
        <v>11-6--11-9--11-7------</v>
      </c>
      <c r="AB13" s="235" t="str">
        <f>F5</f>
        <v>MIRRI MATTEO - TT LUGO/ARSENAL</v>
      </c>
      <c r="AC13" s="235"/>
      <c r="AD13" s="235"/>
      <c r="AE13" s="235"/>
      <c r="AF13" s="172" t="str">
        <f>REPT(R5,1)</f>
        <v>2</v>
      </c>
      <c r="AG13" s="73"/>
      <c r="AH13" s="51" t="str">
        <f>AA5</f>
        <v>7-11--11-8--11-7--10-12--16-14</v>
      </c>
      <c r="AJ13" s="51"/>
      <c r="AL13" s="67"/>
      <c r="AM13" s="68"/>
      <c r="AR13" s="67"/>
      <c r="AS13" s="74"/>
      <c r="AY13" s="74"/>
    </row>
    <row r="14" spans="1:53" ht="24.75" customHeight="1" thickBot="1" x14ac:dyDescent="0.25">
      <c r="A14" s="108">
        <v>9</v>
      </c>
      <c r="B14" s="109">
        <v>16.2</v>
      </c>
      <c r="C14" s="87">
        <v>3</v>
      </c>
      <c r="D14" s="105" t="str">
        <f>IF(Q7&lt;R7,F7,IF(Q7&gt;R7,D7,""))</f>
        <v>RATHNAYAKE DON MAJULA - V. CASALGRANDE (RE)</v>
      </c>
      <c r="E14" s="106" t="s">
        <v>18</v>
      </c>
      <c r="F14" s="107" t="str">
        <f>IF(Q8&lt;R8,F8,IF(Q8&gt;R8,D8,""))</f>
        <v>STEFANI CIRO - V. CASALGRANDE (RE)</v>
      </c>
      <c r="G14" s="63">
        <v>11</v>
      </c>
      <c r="H14" s="64">
        <v>7</v>
      </c>
      <c r="I14" s="63">
        <v>7</v>
      </c>
      <c r="J14" s="64">
        <v>11</v>
      </c>
      <c r="K14" s="63">
        <v>12</v>
      </c>
      <c r="L14" s="64">
        <v>10</v>
      </c>
      <c r="M14" s="63">
        <v>3</v>
      </c>
      <c r="N14" s="64">
        <v>11</v>
      </c>
      <c r="O14" s="63">
        <v>7</v>
      </c>
      <c r="P14" s="64">
        <v>11</v>
      </c>
      <c r="Q14" s="65">
        <f>IF(G14="","",IF(G14&lt;&gt;"",X14))</f>
        <v>2</v>
      </c>
      <c r="R14" s="65">
        <f>IF(G14="","",IF(G14&lt;&gt;"",Y14))</f>
        <v>3</v>
      </c>
      <c r="S14" s="26" t="str">
        <f>IF(AND(G14&lt;&gt;"",H14&lt;&gt;""),IF(G14&gt;H14,"c","f"),0)</f>
        <v>c</v>
      </c>
      <c r="T14" s="26" t="str">
        <f>IF(AND(I14&lt;&gt;"",J14&lt;&gt;""),IF(I14&gt;J14,"c","f"),0)</f>
        <v>f</v>
      </c>
      <c r="U14" s="26" t="str">
        <f>IF(AND(K14&lt;&gt;"",L14&lt;&gt;""),IF(K14&gt;L14,"c","f"),0)</f>
        <v>c</v>
      </c>
      <c r="V14" s="26" t="str">
        <f>IF(AND(M14&lt;&gt;"",N14&lt;&gt;""),IF(M14&gt;N14,"c","f"),0)</f>
        <v>f</v>
      </c>
      <c r="W14" s="26" t="str">
        <f>IF(AND(O14&lt;&gt;"",P14&lt;&gt;""),IF(O14&gt;P14,"c","f"),0)</f>
        <v>f</v>
      </c>
      <c r="X14" s="26">
        <f>COUNTIF(S14:W14,"c")</f>
        <v>2</v>
      </c>
      <c r="Y14" s="26">
        <f>COUNTIF(S14:W14,"f")</f>
        <v>3</v>
      </c>
      <c r="Z14" s="181" t="s">
        <v>118</v>
      </c>
      <c r="AA14" s="51" t="str">
        <f>IF(Q14="","",IF(Q14&lt;&gt;"",CONCATENATE(G14,E14,H14,Z14,I14,E14,J14,Z14,K14,E14,L14,Z14,M14,E14,N14,Z14,O14,E14,P14)))</f>
        <v>11-7--7-11--12-10--3-11--7-11</v>
      </c>
      <c r="AF14" s="67"/>
      <c r="AH14" s="51" t="s">
        <v>2</v>
      </c>
      <c r="AI14" s="51" t="str">
        <f>REPT(A13,1)</f>
        <v>8</v>
      </c>
      <c r="AJ14" s="51" t="s">
        <v>3</v>
      </c>
      <c r="AK14" s="171">
        <f>IF(B13="","",IF(B13&lt;&gt;0,B13))</f>
        <v>16.2</v>
      </c>
      <c r="AL14" s="67"/>
      <c r="AM14" s="74"/>
      <c r="AN14" s="235" t="str">
        <f>REPT(F18,1)</f>
        <v>ROSSI FERDINANDO - TT S. POLO (PR)</v>
      </c>
      <c r="AO14" s="235"/>
      <c r="AP14" s="235"/>
      <c r="AQ14" s="235"/>
      <c r="AR14" s="176" t="str">
        <f>REPT(R18,1)</f>
        <v>3</v>
      </c>
      <c r="AS14" s="73"/>
      <c r="AY14" s="74"/>
    </row>
    <row r="15" spans="1:53" ht="24.75" customHeight="1" thickBot="1" x14ac:dyDescent="0.25">
      <c r="A15" s="79">
        <v>10</v>
      </c>
      <c r="B15" s="110">
        <v>16.2</v>
      </c>
      <c r="C15" s="90">
        <v>4</v>
      </c>
      <c r="D15" s="111" t="str">
        <f>IF(Q9&lt;R9,F9,IF(Q9&gt;R9,D9,""))</f>
        <v>RICCI FILIPPO - TT LUGO/ARSENAL</v>
      </c>
      <c r="E15" s="112" t="s">
        <v>18</v>
      </c>
      <c r="F15" s="178" t="str">
        <f>IF(gironi!Z30=0,"1° Classificato Girone 2",IF(gironi!Z30&lt;&gt;0,gironi!AV32))</f>
        <v>BARRACCA LUCA - TT LUGO/ARSENAL</v>
      </c>
      <c r="G15" s="91">
        <v>8</v>
      </c>
      <c r="H15" s="92">
        <v>11</v>
      </c>
      <c r="I15" s="91">
        <v>5</v>
      </c>
      <c r="J15" s="92">
        <v>11</v>
      </c>
      <c r="K15" s="91">
        <v>6</v>
      </c>
      <c r="L15" s="92">
        <v>11</v>
      </c>
      <c r="M15" s="91"/>
      <c r="N15" s="92"/>
      <c r="O15" s="91"/>
      <c r="P15" s="92"/>
      <c r="Q15" s="65">
        <f>IF(G15="","",IF(G15&lt;&gt;"",X15))</f>
        <v>0</v>
      </c>
      <c r="R15" s="65">
        <f>IF(G15="","",IF(G15&lt;&gt;"",Y15))</f>
        <v>3</v>
      </c>
      <c r="S15" s="26" t="str">
        <f>IF(AND(G15&lt;&gt;"",H15&lt;&gt;""),IF(G15&gt;H15,"c","f"),0)</f>
        <v>f</v>
      </c>
      <c r="T15" s="26" t="str">
        <f>IF(AND(I15&lt;&gt;"",J15&lt;&gt;""),IF(I15&gt;J15,"c","f"),0)</f>
        <v>f</v>
      </c>
      <c r="U15" s="26" t="str">
        <f>IF(AND(K15&lt;&gt;"",L15&lt;&gt;""),IF(K15&gt;L15,"c","f"),0)</f>
        <v>f</v>
      </c>
      <c r="V15" s="26">
        <f>IF(AND(M15&lt;&gt;"",N15&lt;&gt;""),IF(M15&gt;N15,"c","f"),0)</f>
        <v>0</v>
      </c>
      <c r="W15" s="26">
        <f>IF(AND(O15&lt;&gt;"",P15&lt;&gt;""),IF(O15&gt;P15,"c","f"),0)</f>
        <v>0</v>
      </c>
      <c r="X15" s="26">
        <f>COUNTIF(S15:W15,"c")</f>
        <v>0</v>
      </c>
      <c r="Y15" s="26">
        <f>COUNTIF(S15:W15,"f")</f>
        <v>3</v>
      </c>
      <c r="Z15" s="181" t="s">
        <v>118</v>
      </c>
      <c r="AA15" s="51" t="str">
        <f>IF(Q15="","",IF(Q15&lt;&gt;"",CONCATENATE(G15,E15,H15,Z15,I15,E15,J15,Z15,K15,E15,L15,Z15,M15,E15,N15,Z15,O15,E15,P15)))</f>
        <v>8-11--5-11--6-11------</v>
      </c>
      <c r="AB15" s="235" t="str">
        <f>D6</f>
        <v>MICHELINI MARCO - CD. BPR BANCA (MO)</v>
      </c>
      <c r="AC15" s="235"/>
      <c r="AD15" s="235"/>
      <c r="AE15" s="235"/>
      <c r="AF15" s="172" t="str">
        <f>REPT(Q6,1)</f>
        <v>0</v>
      </c>
      <c r="AL15" s="67"/>
      <c r="AM15" s="74"/>
      <c r="AN15" s="54" t="str">
        <f>AA13</f>
        <v>11-6--11-9--11-7------</v>
      </c>
      <c r="AY15" s="74"/>
    </row>
    <row r="16" spans="1:53" ht="24.75" customHeight="1" thickBot="1" x14ac:dyDescent="0.25">
      <c r="AA16" s="51"/>
      <c r="AB16" s="51" t="s">
        <v>2</v>
      </c>
      <c r="AC16" s="66" t="str">
        <f>REPT(A6,1)</f>
        <v>7</v>
      </c>
      <c r="AD16" s="66" t="s">
        <v>3</v>
      </c>
      <c r="AE16" s="171">
        <f>IF(B6="","",IF(B6&lt;&gt;0,B6))</f>
        <v>16</v>
      </c>
      <c r="AF16" s="67"/>
      <c r="AG16" s="68"/>
      <c r="AH16" s="235" t="str">
        <f>REPT(F13,1)</f>
        <v>MAUGERI WILLIAM - TT BISMANTOVA (RE)</v>
      </c>
      <c r="AI16" s="235"/>
      <c r="AJ16" s="235"/>
      <c r="AK16" s="235"/>
      <c r="AL16" s="173" t="str">
        <f>REPT(R13,1)</f>
        <v>0</v>
      </c>
      <c r="AM16" s="73"/>
      <c r="AY16" s="74"/>
    </row>
    <row r="17" spans="1:53" ht="24.75" customHeight="1" thickBot="1" x14ac:dyDescent="0.25">
      <c r="A17" s="59" t="s">
        <v>2</v>
      </c>
      <c r="B17" s="60" t="s">
        <v>3</v>
      </c>
      <c r="C17" s="240" t="s">
        <v>91</v>
      </c>
      <c r="D17" s="241"/>
      <c r="E17" s="241"/>
      <c r="F17" s="242"/>
      <c r="G17" s="236" t="s">
        <v>5</v>
      </c>
      <c r="H17" s="237"/>
      <c r="I17" s="236" t="s">
        <v>6</v>
      </c>
      <c r="J17" s="237"/>
      <c r="K17" s="236" t="s">
        <v>7</v>
      </c>
      <c r="L17" s="237"/>
      <c r="M17" s="236" t="s">
        <v>8</v>
      </c>
      <c r="N17" s="237"/>
      <c r="O17" s="236" t="s">
        <v>9</v>
      </c>
      <c r="P17" s="237"/>
      <c r="Q17" s="238" t="s">
        <v>10</v>
      </c>
      <c r="R17" s="239"/>
      <c r="S17" s="7"/>
      <c r="T17" s="7"/>
      <c r="U17" s="7"/>
      <c r="V17" s="7"/>
      <c r="W17" s="7"/>
      <c r="X17" s="7"/>
      <c r="Y17" s="7"/>
      <c r="Z17" s="7"/>
      <c r="AA17" s="51"/>
      <c r="AB17" s="235" t="str">
        <f>F6</f>
        <v>MAUGERI WILLIAM - TT BISMANTOVA (RE)</v>
      </c>
      <c r="AC17" s="235"/>
      <c r="AD17" s="235"/>
      <c r="AE17" s="235"/>
      <c r="AF17" s="172" t="str">
        <f>REPT(R6,1)</f>
        <v>3</v>
      </c>
      <c r="AG17" s="73"/>
      <c r="AH17" s="54" t="str">
        <f>AA6</f>
        <v>6-11--9-11--7-11------</v>
      </c>
      <c r="AU17" s="51"/>
      <c r="AV17" s="51"/>
      <c r="AY17" s="74"/>
    </row>
    <row r="18" spans="1:53" ht="24.75" customHeight="1" thickBot="1" x14ac:dyDescent="0.25">
      <c r="A18" s="61">
        <v>9</v>
      </c>
      <c r="B18" s="101">
        <v>16.399999999999999</v>
      </c>
      <c r="C18" s="62">
        <v>1</v>
      </c>
      <c r="D18" s="102" t="str">
        <f>IF(Q12&lt;R12,F12,IF(Q12&gt;R12,D12,""))</f>
        <v>FORNASARI LUCA - DYNAMIS MANZOLINO (MO)</v>
      </c>
      <c r="E18" s="103" t="s">
        <v>18</v>
      </c>
      <c r="F18" s="94" t="str">
        <f>IF(Q13&lt;R13,F13,IF(Q13&gt;R13,D13,""))</f>
        <v>ROSSI FERDINANDO - TT S. POLO (PR)</v>
      </c>
      <c r="G18" s="82">
        <v>5</v>
      </c>
      <c r="H18" s="95">
        <v>11</v>
      </c>
      <c r="I18" s="82">
        <v>9</v>
      </c>
      <c r="J18" s="95">
        <v>11</v>
      </c>
      <c r="K18" s="82">
        <v>7</v>
      </c>
      <c r="L18" s="95">
        <v>11</v>
      </c>
      <c r="M18" s="82"/>
      <c r="N18" s="95"/>
      <c r="O18" s="82"/>
      <c r="P18" s="95"/>
      <c r="Q18" s="65">
        <f>IF(G18="","",IF(G18&lt;&gt;"",X18))</f>
        <v>0</v>
      </c>
      <c r="R18" s="65">
        <f>IF(G18="","",IF(G18&lt;&gt;"",Y18))</f>
        <v>3</v>
      </c>
      <c r="S18" s="26" t="str">
        <f>IF(AND(G18&lt;&gt;"",H18&lt;&gt;""),IF(G18&gt;H18,"c","f"),0)</f>
        <v>f</v>
      </c>
      <c r="T18" s="26" t="str">
        <f>IF(AND(I18&lt;&gt;"",J18&lt;&gt;""),IF(I18&gt;J18,"c","f"),0)</f>
        <v>f</v>
      </c>
      <c r="U18" s="26" t="str">
        <f>IF(AND(K18&lt;&gt;"",L18&lt;&gt;""),IF(K18&gt;L18,"c","f"),0)</f>
        <v>f</v>
      </c>
      <c r="V18" s="26">
        <f>IF(AND(M18&lt;&gt;"",N18&lt;&gt;""),IF(M18&gt;N18,"c","f"),0)</f>
        <v>0</v>
      </c>
      <c r="W18" s="26">
        <f>IF(AND(O18&lt;&gt;"",P18&lt;&gt;""),IF(O18&gt;P18,"c","f"),0)</f>
        <v>0</v>
      </c>
      <c r="X18" s="26">
        <f>COUNTIF(S18:W18,"c")</f>
        <v>0</v>
      </c>
      <c r="Y18" s="26">
        <f>COUNTIF(S18:W18,"f")</f>
        <v>3</v>
      </c>
      <c r="Z18" s="181" t="s">
        <v>118</v>
      </c>
      <c r="AA18" s="51" t="str">
        <f>IF(Q18="","",IF(Q18&lt;&gt;"",CONCATENATE(G18,E18,H18,Z18,I18,E18,J18,Z18,K18,E18,L18,Z18,M18,E18,N18,Z18,O18,E18,P18)))</f>
        <v>5-11--9-11--7-11------</v>
      </c>
      <c r="AF18" s="67"/>
      <c r="AT18" s="51" t="s">
        <v>2</v>
      </c>
      <c r="AU18" s="51" t="str">
        <f>REPT(A22,1)</f>
        <v>9</v>
      </c>
      <c r="AV18" s="51" t="s">
        <v>3</v>
      </c>
      <c r="AW18" s="171">
        <f>IF(B22="","",IF(B22&lt;&gt;0,B22))</f>
        <v>17</v>
      </c>
      <c r="AY18" s="74"/>
      <c r="AZ18" s="75" t="str">
        <f>IF(Q22&lt;R22,F22,IF(Q22&gt;R22,D22,""))</f>
        <v>ROSSI FERDINANDO - TT S. POLO (PR)</v>
      </c>
      <c r="BA18" s="76"/>
    </row>
    <row r="19" spans="1:53" ht="24.75" customHeight="1" thickBot="1" x14ac:dyDescent="0.25">
      <c r="A19" s="114">
        <v>10</v>
      </c>
      <c r="B19" s="115">
        <v>16.399999999999999</v>
      </c>
      <c r="C19" s="90">
        <v>2</v>
      </c>
      <c r="D19" s="111" t="str">
        <f>IF(Q14&lt;R14,F14,IF(Q14&gt;R14,D14,""))</f>
        <v>STEFANI CIRO - V. CASALGRANDE (RE)</v>
      </c>
      <c r="E19" s="116" t="s">
        <v>18</v>
      </c>
      <c r="F19" s="113" t="str">
        <f>IF(Q15&lt;R15,F15,IF(Q15&gt;R15,D15,""))</f>
        <v>BARRACCA LUCA - TT LUGO/ARSENAL</v>
      </c>
      <c r="G19" s="80">
        <v>13</v>
      </c>
      <c r="H19" s="81">
        <v>11</v>
      </c>
      <c r="I19" s="80">
        <v>13</v>
      </c>
      <c r="J19" s="81">
        <v>11</v>
      </c>
      <c r="K19" s="80">
        <v>8</v>
      </c>
      <c r="L19" s="81">
        <v>11</v>
      </c>
      <c r="M19" s="80">
        <v>8</v>
      </c>
      <c r="N19" s="81">
        <v>11</v>
      </c>
      <c r="O19" s="80">
        <v>8</v>
      </c>
      <c r="P19" s="81">
        <v>11</v>
      </c>
      <c r="Q19" s="65">
        <f>IF(G19="","",IF(G19&lt;&gt;"",X19))</f>
        <v>2</v>
      </c>
      <c r="R19" s="65">
        <f>IF(G19="","",IF(G19&lt;&gt;"",Y19))</f>
        <v>3</v>
      </c>
      <c r="S19" s="26" t="str">
        <f>IF(AND(G19&lt;&gt;"",H19&lt;&gt;""),IF(G19&gt;H19,"c","f"),0)</f>
        <v>c</v>
      </c>
      <c r="T19" s="26" t="str">
        <f>IF(AND(I19&lt;&gt;"",J19&lt;&gt;""),IF(I19&gt;J19,"c","f"),0)</f>
        <v>c</v>
      </c>
      <c r="U19" s="26" t="str">
        <f>IF(AND(K19&lt;&gt;"",L19&lt;&gt;""),IF(K19&gt;L19,"c","f"),0)</f>
        <v>f</v>
      </c>
      <c r="V19" s="26" t="str">
        <f>IF(AND(M19&lt;&gt;"",N19&lt;&gt;""),IF(M19&gt;N19,"c","f"),0)</f>
        <v>f</v>
      </c>
      <c r="W19" s="26" t="str">
        <f>IF(AND(O19&lt;&gt;"",P19&lt;&gt;""),IF(O19&gt;P19,"c","f"),0)</f>
        <v>f</v>
      </c>
      <c r="X19" s="26">
        <f>COUNTIF(S19:W19,"c")</f>
        <v>2</v>
      </c>
      <c r="Y19" s="26">
        <f>COUNTIF(S19:W19,"f")</f>
        <v>3</v>
      </c>
      <c r="Z19" s="181" t="s">
        <v>118</v>
      </c>
      <c r="AA19" s="51" t="str">
        <f>IF(Q19="","",IF(Q19&lt;&gt;"",CONCATENATE(G19,E19,H19,Z19,I19,E19,J19,Z19,K19,E19,L19,Z19,M19,E19,N19,Z19,O19,E19,P19)))</f>
        <v>13-11--13-11--8-11--8-11--8-11</v>
      </c>
      <c r="AB19" s="235" t="str">
        <f>D7</f>
        <v>GHERARDINI LUCA - DYNAMIS MANZOLINO (MO)</v>
      </c>
      <c r="AC19" s="235"/>
      <c r="AD19" s="235"/>
      <c r="AE19" s="235"/>
      <c r="AF19" s="172" t="str">
        <f>REPT(Q7,1)</f>
        <v>1</v>
      </c>
      <c r="AY19" s="74"/>
      <c r="AZ19" s="51" t="str">
        <f>AA22</f>
        <v>11-5--11-8--11-5------</v>
      </c>
    </row>
    <row r="20" spans="1:53" ht="24" customHeight="1" thickBot="1" x14ac:dyDescent="0.25">
      <c r="AA20" s="51"/>
      <c r="AB20" s="51" t="s">
        <v>2</v>
      </c>
      <c r="AC20" s="66" t="str">
        <f>REPT(A7,1)</f>
        <v>8</v>
      </c>
      <c r="AD20" s="66" t="s">
        <v>3</v>
      </c>
      <c r="AE20" s="171">
        <f>IF(B7="","",IF(B7&lt;&gt;0,B7))</f>
        <v>16</v>
      </c>
      <c r="AF20" s="67"/>
      <c r="AG20" s="68"/>
      <c r="AH20" s="235" t="str">
        <f>REPT(D14,1)</f>
        <v>RATHNAYAKE DON MAJULA - V. CASALGRANDE (RE)</v>
      </c>
      <c r="AI20" s="235"/>
      <c r="AJ20" s="235"/>
      <c r="AK20" s="235"/>
      <c r="AL20" s="173" t="str">
        <f>REPT(Q14,1)</f>
        <v>2</v>
      </c>
      <c r="AY20" s="74"/>
    </row>
    <row r="21" spans="1:53" ht="24.75" customHeight="1" thickBot="1" x14ac:dyDescent="0.25">
      <c r="A21" s="59" t="s">
        <v>2</v>
      </c>
      <c r="B21" s="60" t="s">
        <v>3</v>
      </c>
      <c r="C21" s="240" t="s">
        <v>88</v>
      </c>
      <c r="D21" s="241"/>
      <c r="E21" s="241"/>
      <c r="F21" s="242"/>
      <c r="G21" s="236" t="s">
        <v>5</v>
      </c>
      <c r="H21" s="237"/>
      <c r="I21" s="236" t="s">
        <v>6</v>
      </c>
      <c r="J21" s="237"/>
      <c r="K21" s="236" t="s">
        <v>7</v>
      </c>
      <c r="L21" s="237"/>
      <c r="M21" s="236" t="s">
        <v>8</v>
      </c>
      <c r="N21" s="237"/>
      <c r="O21" s="236" t="s">
        <v>9</v>
      </c>
      <c r="P21" s="237"/>
      <c r="Q21" s="238" t="s">
        <v>10</v>
      </c>
      <c r="R21" s="239"/>
      <c r="S21" s="7"/>
      <c r="T21" s="7"/>
      <c r="U21" s="7"/>
      <c r="V21" s="7"/>
      <c r="W21" s="7"/>
      <c r="X21" s="7"/>
      <c r="Y21" s="7"/>
      <c r="Z21" s="7"/>
      <c r="AA21" s="51"/>
      <c r="AB21" s="235" t="str">
        <f>F7</f>
        <v>RATHNAYAKE DON MAJULA - V. CASALGRANDE (RE)</v>
      </c>
      <c r="AC21" s="235"/>
      <c r="AD21" s="235"/>
      <c r="AE21" s="235"/>
      <c r="AF21" s="172" t="str">
        <f>REPT(R7,1)</f>
        <v>3</v>
      </c>
      <c r="AG21" s="73"/>
      <c r="AH21" s="51" t="str">
        <f>AA7</f>
        <v>11-6--8-11--10-12--8-11---</v>
      </c>
      <c r="AJ21" s="51"/>
      <c r="AL21" s="67"/>
      <c r="AM21" s="68"/>
      <c r="AY21" s="74"/>
    </row>
    <row r="22" spans="1:53" ht="24.75" customHeight="1" thickBot="1" x14ac:dyDescent="0.25">
      <c r="A22" s="114">
        <v>9</v>
      </c>
      <c r="B22" s="115">
        <v>17</v>
      </c>
      <c r="C22" s="117">
        <v>1</v>
      </c>
      <c r="D22" s="118" t="str">
        <f>IF(Q18&lt;R18,F18,IF(Q18&gt;R18,D18,""))</f>
        <v>ROSSI FERDINANDO - TT S. POLO (PR)</v>
      </c>
      <c r="E22" s="119" t="s">
        <v>18</v>
      </c>
      <c r="F22" s="120" t="str">
        <f>IF(Q19&lt;R19,F19,IF(Q19&gt;R19,D19,""))</f>
        <v>BARRACCA LUCA - TT LUGO/ARSENAL</v>
      </c>
      <c r="G22" s="121">
        <v>11</v>
      </c>
      <c r="H22" s="122">
        <v>5</v>
      </c>
      <c r="I22" s="121">
        <v>11</v>
      </c>
      <c r="J22" s="122">
        <v>8</v>
      </c>
      <c r="K22" s="121">
        <v>11</v>
      </c>
      <c r="L22" s="122">
        <v>5</v>
      </c>
      <c r="M22" s="121"/>
      <c r="N22" s="122"/>
      <c r="O22" s="121"/>
      <c r="P22" s="122"/>
      <c r="Q22" s="65">
        <f>IF(G22="","",IF(G22&lt;&gt;"",X22))</f>
        <v>3</v>
      </c>
      <c r="R22" s="65">
        <f>IF(G22="","",IF(G22&lt;&gt;"",Y22))</f>
        <v>0</v>
      </c>
      <c r="S22" s="26" t="str">
        <f>IF(AND(G22&lt;&gt;"",H22&lt;&gt;""),IF(G22&gt;H22,"c","f"),0)</f>
        <v>c</v>
      </c>
      <c r="T22" s="26" t="str">
        <f>IF(AND(I22&lt;&gt;"",J22&lt;&gt;""),IF(I22&gt;J22,"c","f"),0)</f>
        <v>c</v>
      </c>
      <c r="U22" s="26" t="str">
        <f>IF(AND(K22&lt;&gt;"",L22&lt;&gt;""),IF(K22&gt;L22,"c","f"),0)</f>
        <v>c</v>
      </c>
      <c r="V22" s="26">
        <f>IF(AND(M22&lt;&gt;"",N22&lt;&gt;""),IF(M22&gt;N22,"c","f"),0)</f>
        <v>0</v>
      </c>
      <c r="W22" s="26">
        <f>IF(AND(O22&lt;&gt;"",P22&lt;&gt;""),IF(O22&gt;P22,"c","f"),0)</f>
        <v>0</v>
      </c>
      <c r="X22" s="26">
        <f>COUNTIF(S22:W22,"c")</f>
        <v>3</v>
      </c>
      <c r="Y22" s="26">
        <f>COUNTIF(S22:W22,"f")</f>
        <v>0</v>
      </c>
      <c r="Z22" s="181" t="s">
        <v>118</v>
      </c>
      <c r="AA22" s="51" t="str">
        <f>IF(Q22="","",IF(Q22&lt;&gt;"",CONCATENATE(G22,E22,H22,Z22,I22,E22,J22,Z22,K22,E22,L22,Z22,M22,E22,N22,Z22,O22,E22,P22)))</f>
        <v>11-5--11-8--11-5------</v>
      </c>
      <c r="AF22" s="67"/>
      <c r="AH22" s="51" t="s">
        <v>2</v>
      </c>
      <c r="AI22" s="51" t="str">
        <f>REPT(A14,1)</f>
        <v>9</v>
      </c>
      <c r="AJ22" s="51" t="s">
        <v>3</v>
      </c>
      <c r="AK22" s="171">
        <f>IF(B14="","",IF(B14&lt;&gt;0,B14))</f>
        <v>16.2</v>
      </c>
      <c r="AL22" s="67"/>
      <c r="AM22" s="74"/>
      <c r="AN22" s="245" t="str">
        <f>REPT(D19,1)</f>
        <v>STEFANI CIRO - V. CASALGRANDE (RE)</v>
      </c>
      <c r="AO22" s="245"/>
      <c r="AP22" s="245"/>
      <c r="AQ22" s="245"/>
      <c r="AR22" s="173" t="str">
        <f>REPT(Q19,1)</f>
        <v>2</v>
      </c>
      <c r="AY22" s="74"/>
    </row>
    <row r="23" spans="1:53" ht="24.75" customHeight="1" x14ac:dyDescent="0.2">
      <c r="AB23" s="235" t="str">
        <f>D8</f>
        <v>POLI MARCO - DYNAMIS MANZOLINO (MO)</v>
      </c>
      <c r="AC23" s="235"/>
      <c r="AD23" s="235"/>
      <c r="AE23" s="235"/>
      <c r="AF23" s="172" t="str">
        <f>REPT(Q8,1)</f>
        <v>1</v>
      </c>
      <c r="AL23" s="67"/>
      <c r="AM23" s="74"/>
      <c r="AN23" s="54" t="str">
        <f>AA14</f>
        <v>11-7--7-11--12-10--3-11--7-11</v>
      </c>
      <c r="AR23" s="67"/>
      <c r="AS23" s="68"/>
      <c r="AY23" s="74"/>
    </row>
    <row r="24" spans="1:53" ht="24.75" customHeight="1" x14ac:dyDescent="0.2">
      <c r="AB24" s="51" t="s">
        <v>2</v>
      </c>
      <c r="AC24" s="66" t="str">
        <f>REPT(A8,1)</f>
        <v>9</v>
      </c>
      <c r="AD24" s="66" t="s">
        <v>3</v>
      </c>
      <c r="AE24" s="171">
        <f>IF(B8="","",IF(B8&lt;&gt;0,B8))</f>
        <v>16</v>
      </c>
      <c r="AF24" s="67"/>
      <c r="AG24" s="68"/>
      <c r="AH24" s="235" t="str">
        <f>REPT(F14,1)</f>
        <v>STEFANI CIRO - V. CASALGRANDE (RE)</v>
      </c>
      <c r="AI24" s="235"/>
      <c r="AJ24" s="235"/>
      <c r="AK24" s="235"/>
      <c r="AL24" s="173" t="str">
        <f>REPT(R14,1)</f>
        <v>3</v>
      </c>
      <c r="AM24" s="73"/>
      <c r="AR24" s="67"/>
      <c r="AS24" s="74"/>
      <c r="AY24" s="74"/>
    </row>
    <row r="25" spans="1:53" ht="24.75" customHeight="1" x14ac:dyDescent="0.2">
      <c r="AB25" s="235" t="str">
        <f>F8</f>
        <v>STEFANI CIRO - V. CASALGRANDE (RE)</v>
      </c>
      <c r="AC25" s="235"/>
      <c r="AD25" s="235"/>
      <c r="AE25" s="235"/>
      <c r="AF25" s="172" t="str">
        <f>REPT(R8,1)</f>
        <v>3</v>
      </c>
      <c r="AG25" s="73"/>
      <c r="AH25" s="54" t="str">
        <f>AA8</f>
        <v>13-11--7-11--5-11--9-11---</v>
      </c>
      <c r="AL25" s="67"/>
      <c r="AO25" s="51"/>
      <c r="AP25" s="51"/>
      <c r="AR25" s="67"/>
      <c r="AS25" s="74"/>
      <c r="AY25" s="74"/>
    </row>
    <row r="26" spans="1:53" ht="24.75" customHeight="1" x14ac:dyDescent="0.2">
      <c r="AF26" s="67"/>
      <c r="AL26" s="67"/>
      <c r="AN26" s="51" t="s">
        <v>2</v>
      </c>
      <c r="AO26" s="51" t="str">
        <f>REPT(A19,1)</f>
        <v>10</v>
      </c>
      <c r="AP26" s="51" t="s">
        <v>3</v>
      </c>
      <c r="AQ26" s="171">
        <f>IF(B19="","",IF(B19&lt;&gt;0,B19))</f>
        <v>16.399999999999999</v>
      </c>
      <c r="AR26" s="67"/>
      <c r="AS26" s="74"/>
      <c r="AT26" s="245" t="str">
        <f>REPT(F22,1)</f>
        <v>BARRACCA LUCA - TT LUGO/ARSENAL</v>
      </c>
      <c r="AU26" s="245"/>
      <c r="AV26" s="245"/>
      <c r="AW26" s="245"/>
      <c r="AX26" s="173" t="str">
        <f>REPT(R22,1)</f>
        <v>0</v>
      </c>
      <c r="AY26" s="73"/>
    </row>
    <row r="27" spans="1:53" ht="24.75" customHeight="1" x14ac:dyDescent="0.2">
      <c r="AB27" s="235" t="str">
        <f>D9</f>
        <v>VEZZOSI MARCO - V. CASALGRANDE (RE)</v>
      </c>
      <c r="AC27" s="235"/>
      <c r="AD27" s="235"/>
      <c r="AE27" s="235"/>
      <c r="AF27" s="172" t="str">
        <f>REPT(Q9,1)</f>
        <v>2</v>
      </c>
      <c r="AL27" s="67"/>
      <c r="AR27" s="67"/>
      <c r="AS27" s="74"/>
      <c r="AT27" s="54" t="str">
        <f>AA19</f>
        <v>13-11--13-11--8-11--8-11--8-11</v>
      </c>
    </row>
    <row r="28" spans="1:53" ht="24.75" customHeight="1" x14ac:dyDescent="0.2">
      <c r="AB28" s="51" t="s">
        <v>2</v>
      </c>
      <c r="AC28" s="66" t="str">
        <f>REPT(A9,1)</f>
        <v>10</v>
      </c>
      <c r="AD28" s="66" t="s">
        <v>3</v>
      </c>
      <c r="AE28" s="171">
        <f>IF(B9="","",IF(B9&lt;&gt;0,B9))</f>
        <v>16</v>
      </c>
      <c r="AF28" s="67"/>
      <c r="AG28" s="68"/>
      <c r="AH28" s="235" t="str">
        <f>REPT(D15,1)</f>
        <v>RICCI FILIPPO - TT LUGO/ARSENAL</v>
      </c>
      <c r="AI28" s="235"/>
      <c r="AJ28" s="235"/>
      <c r="AK28" s="235"/>
      <c r="AL28" s="173" t="str">
        <f>REPT(Q15,1)</f>
        <v>0</v>
      </c>
      <c r="AR28" s="67"/>
      <c r="AS28" s="74"/>
    </row>
    <row r="29" spans="1:53" ht="24.75" customHeight="1" x14ac:dyDescent="0.2">
      <c r="AB29" s="235" t="str">
        <f>F9</f>
        <v>RICCI FILIPPO - TT LUGO/ARSENAL</v>
      </c>
      <c r="AC29" s="235"/>
      <c r="AD29" s="235"/>
      <c r="AE29" s="235"/>
      <c r="AF29" s="172" t="str">
        <f>REPT(R9,1)</f>
        <v>3</v>
      </c>
      <c r="AG29" s="73"/>
      <c r="AH29" s="51" t="str">
        <f>AA9</f>
        <v>7-11--14-12--12-10--10-12--8-11</v>
      </c>
      <c r="AJ29" s="51"/>
      <c r="AL29" s="67"/>
      <c r="AM29" s="68"/>
      <c r="AR29" s="67"/>
      <c r="AS29" s="74"/>
    </row>
    <row r="30" spans="1:53" ht="24.75" customHeight="1" x14ac:dyDescent="0.2">
      <c r="AF30" s="67"/>
      <c r="AH30" s="51" t="s">
        <v>2</v>
      </c>
      <c r="AI30" s="51" t="str">
        <f>REPT(A15,1)</f>
        <v>10</v>
      </c>
      <c r="AJ30" s="51" t="s">
        <v>3</v>
      </c>
      <c r="AK30" s="171">
        <f>IF(B15="","",IF(B15&lt;&gt;0,B15))</f>
        <v>16.2</v>
      </c>
      <c r="AL30" s="67"/>
      <c r="AM30" s="74"/>
      <c r="AN30" s="245" t="str">
        <f>REPT(F19,1)</f>
        <v>BARRACCA LUCA - TT LUGO/ARSENAL</v>
      </c>
      <c r="AO30" s="245"/>
      <c r="AP30" s="245"/>
      <c r="AQ30" s="245"/>
      <c r="AR30" s="173" t="str">
        <f>REPT(R19,1)</f>
        <v>3</v>
      </c>
      <c r="AS30" s="73"/>
      <c r="AT30" s="77"/>
      <c r="AU30" s="77"/>
      <c r="AV30" s="77"/>
    </row>
    <row r="31" spans="1:53" ht="24.75" customHeight="1" x14ac:dyDescent="0.2">
      <c r="AB31" s="244" t="s">
        <v>117</v>
      </c>
      <c r="AC31" s="244"/>
      <c r="AD31" s="244"/>
      <c r="AE31" s="244"/>
      <c r="AF31" s="172"/>
      <c r="AL31" s="67"/>
      <c r="AM31" s="74"/>
      <c r="AN31" s="54" t="str">
        <f>AA15</f>
        <v>8-11--5-11--6-11------</v>
      </c>
      <c r="AT31" s="76"/>
      <c r="AU31" s="76"/>
      <c r="AV31" s="76"/>
    </row>
    <row r="32" spans="1:53" ht="24.75" customHeight="1" x14ac:dyDescent="0.2">
      <c r="AB32" s="51"/>
      <c r="AC32" s="66"/>
      <c r="AD32" s="66"/>
      <c r="AE32" s="171"/>
      <c r="AF32" s="67"/>
      <c r="AG32" s="68"/>
      <c r="AH32" s="235" t="str">
        <f>F15</f>
        <v>BARRACCA LUCA - TT LUGO/ARSENAL</v>
      </c>
      <c r="AI32" s="235"/>
      <c r="AJ32" s="235"/>
      <c r="AK32" s="235"/>
      <c r="AL32" s="173" t="str">
        <f>REPT(R15,1)</f>
        <v>3</v>
      </c>
      <c r="AM32" s="73"/>
      <c r="AT32" s="78"/>
      <c r="AU32" s="78"/>
      <c r="AV32" s="78"/>
    </row>
    <row r="33" spans="1:83" ht="24.75" customHeight="1" x14ac:dyDescent="0.2">
      <c r="AB33" s="235" t="str">
        <f>F15</f>
        <v>BARRACCA LUCA - TT LUGO/ARSENAL</v>
      </c>
      <c r="AC33" s="235"/>
      <c r="AD33" s="235"/>
      <c r="AE33" s="235"/>
      <c r="AF33" s="172"/>
      <c r="AG33" s="73"/>
      <c r="AT33" s="76"/>
      <c r="AU33" s="76"/>
      <c r="AV33" s="76"/>
    </row>
    <row r="34" spans="1:83" ht="24.75" customHeight="1" x14ac:dyDescent="0.2">
      <c r="BA34" s="76"/>
    </row>
    <row r="35" spans="1:83" ht="24.75" customHeight="1" x14ac:dyDescent="0.2">
      <c r="AB35" s="177"/>
    </row>
    <row r="36" spans="1:83" s="123" customFormat="1" ht="24.75" customHeight="1" x14ac:dyDescent="0.2">
      <c r="A36" s="51"/>
      <c r="B36" s="52"/>
      <c r="C36" s="54"/>
      <c r="D36" s="93"/>
      <c r="E36" s="93"/>
      <c r="F36" s="9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s="123" customFormat="1" ht="24.75" customHeight="1" x14ac:dyDescent="0.2">
      <c r="A37" s="51"/>
      <c r="B37" s="52"/>
      <c r="C37" s="54"/>
      <c r="D37" s="93"/>
      <c r="E37" s="93"/>
      <c r="F37" s="9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s="123" customFormat="1" ht="24.75" customHeight="1" x14ac:dyDescent="0.2">
      <c r="A38" s="51"/>
      <c r="B38" s="52"/>
      <c r="C38" s="54"/>
      <c r="D38" s="93"/>
      <c r="E38" s="93"/>
      <c r="F38" s="9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</row>
    <row r="39" spans="1:83" s="123" customFormat="1" ht="24.75" customHeight="1" x14ac:dyDescent="0.2">
      <c r="A39" s="51"/>
      <c r="B39" s="52"/>
      <c r="C39" s="54"/>
      <c r="D39" s="93"/>
      <c r="E39" s="93"/>
      <c r="F39" s="9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</row>
    <row r="40" spans="1:83" s="123" customFormat="1" ht="24.75" customHeight="1" x14ac:dyDescent="0.2">
      <c r="A40" s="51"/>
      <c r="B40" s="52"/>
      <c r="C40" s="54"/>
      <c r="D40" s="93"/>
      <c r="E40" s="93"/>
      <c r="F40" s="9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</row>
    <row r="41" spans="1:83" s="123" customFormat="1" ht="24.75" customHeight="1" x14ac:dyDescent="0.2">
      <c r="A41" s="51"/>
      <c r="B41" s="52"/>
      <c r="C41" s="54"/>
      <c r="D41" s="93"/>
      <c r="E41" s="93"/>
      <c r="F41" s="9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s="123" customFormat="1" ht="24.75" customHeight="1" x14ac:dyDescent="0.2">
      <c r="A42" s="51"/>
      <c r="B42" s="52"/>
      <c r="C42" s="54"/>
      <c r="D42" s="93"/>
      <c r="E42" s="93"/>
      <c r="F42" s="9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83" s="123" customFormat="1" ht="24.75" customHeight="1" x14ac:dyDescent="0.2">
      <c r="A43" s="51"/>
      <c r="B43" s="52"/>
      <c r="C43" s="54"/>
      <c r="D43" s="93"/>
      <c r="E43" s="93"/>
      <c r="F43" s="9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</row>
    <row r="44" spans="1:83" s="123" customFormat="1" ht="24.75" customHeight="1" x14ac:dyDescent="0.2">
      <c r="A44" s="51"/>
      <c r="B44" s="52"/>
      <c r="C44" s="54"/>
      <c r="D44" s="93"/>
      <c r="E44" s="93"/>
      <c r="F44" s="9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</row>
    <row r="45" spans="1:83" s="123" customFormat="1" ht="24.75" customHeight="1" x14ac:dyDescent="0.2">
      <c r="A45" s="51"/>
      <c r="B45" s="52"/>
      <c r="C45" s="54"/>
      <c r="D45" s="93"/>
      <c r="E45" s="93"/>
      <c r="F45" s="9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</row>
    <row r="46" spans="1:83" s="123" customFormat="1" ht="24.75" customHeight="1" x14ac:dyDescent="0.2">
      <c r="A46" s="51"/>
      <c r="B46" s="52"/>
      <c r="C46" s="54"/>
      <c r="D46" s="93"/>
      <c r="E46" s="93"/>
      <c r="F46" s="9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</row>
    <row r="47" spans="1:83" s="123" customFormat="1" ht="24.75" customHeight="1" x14ac:dyDescent="0.2">
      <c r="A47" s="51"/>
      <c r="B47" s="52"/>
      <c r="C47" s="54"/>
      <c r="D47" s="93"/>
      <c r="E47" s="93"/>
      <c r="F47" s="9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</row>
    <row r="48" spans="1:83" s="123" customFormat="1" ht="24.75" customHeight="1" x14ac:dyDescent="0.2">
      <c r="A48" s="51"/>
      <c r="B48" s="52"/>
      <c r="C48" s="54"/>
      <c r="D48" s="93"/>
      <c r="E48" s="93"/>
      <c r="F48" s="9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</row>
    <row r="49" spans="1:83" s="123" customFormat="1" ht="24.75" customHeight="1" x14ac:dyDescent="0.2">
      <c r="A49" s="51"/>
      <c r="B49" s="52"/>
      <c r="C49" s="54"/>
      <c r="D49" s="93"/>
      <c r="E49" s="93"/>
      <c r="F49" s="9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</row>
    <row r="50" spans="1:83" s="123" customFormat="1" ht="24.75" customHeight="1" x14ac:dyDescent="0.2">
      <c r="A50" s="51"/>
      <c r="B50" s="52"/>
      <c r="C50" s="54"/>
      <c r="D50" s="93"/>
      <c r="E50" s="93"/>
      <c r="F50" s="9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</row>
    <row r="51" spans="1:83" s="123" customFormat="1" ht="24.75" customHeight="1" x14ac:dyDescent="0.2">
      <c r="A51" s="51"/>
      <c r="B51" s="52"/>
      <c r="C51" s="54"/>
      <c r="D51" s="93"/>
      <c r="E51" s="93"/>
      <c r="F51" s="9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</row>
    <row r="52" spans="1:83" s="123" customFormat="1" ht="24.75" customHeight="1" x14ac:dyDescent="0.2">
      <c r="A52" s="51"/>
      <c r="B52" s="52"/>
      <c r="C52" s="54"/>
      <c r="D52" s="93"/>
      <c r="E52" s="93"/>
      <c r="F52" s="9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</row>
    <row r="53" spans="1:83" s="123" customFormat="1" ht="24.75" customHeight="1" x14ac:dyDescent="0.2">
      <c r="A53" s="51"/>
      <c r="B53" s="52"/>
      <c r="C53" s="54"/>
      <c r="D53" s="93"/>
      <c r="E53" s="93"/>
      <c r="F53" s="9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</row>
    <row r="54" spans="1:83" s="123" customFormat="1" ht="24.75" customHeight="1" x14ac:dyDescent="0.2">
      <c r="A54" s="51"/>
      <c r="B54" s="52"/>
      <c r="C54" s="54"/>
      <c r="D54" s="93"/>
      <c r="E54" s="93"/>
      <c r="F54" s="9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3" s="123" customFormat="1" ht="24.75" customHeight="1" x14ac:dyDescent="0.2">
      <c r="A55" s="51"/>
      <c r="B55" s="52"/>
      <c r="C55" s="54"/>
      <c r="D55" s="93"/>
      <c r="E55" s="93"/>
      <c r="F55" s="9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</row>
    <row r="56" spans="1:83" s="123" customFormat="1" ht="24.75" customHeight="1" x14ac:dyDescent="0.2">
      <c r="A56" s="51"/>
      <c r="B56" s="52"/>
      <c r="C56" s="54"/>
      <c r="D56" s="93"/>
      <c r="E56" s="93"/>
      <c r="F56" s="9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</row>
    <row r="57" spans="1:83" s="123" customFormat="1" ht="24.75" customHeight="1" x14ac:dyDescent="0.2">
      <c r="A57" s="51"/>
      <c r="B57" s="52"/>
      <c r="C57" s="54"/>
      <c r="D57" s="93"/>
      <c r="E57" s="93"/>
      <c r="F57" s="9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</row>
    <row r="58" spans="1:83" s="123" customFormat="1" ht="24.75" customHeight="1" x14ac:dyDescent="0.2">
      <c r="A58" s="51"/>
      <c r="B58" s="52"/>
      <c r="C58" s="54"/>
      <c r="D58" s="93"/>
      <c r="E58" s="93"/>
      <c r="F58" s="9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</row>
    <row r="59" spans="1:83" s="123" customFormat="1" ht="24.75" customHeight="1" x14ac:dyDescent="0.2">
      <c r="A59" s="51"/>
      <c r="B59" s="52"/>
      <c r="C59" s="54"/>
      <c r="D59" s="93"/>
      <c r="E59" s="93"/>
      <c r="F59" s="9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</row>
    <row r="60" spans="1:83" s="123" customFormat="1" ht="24.75" customHeight="1" x14ac:dyDescent="0.2">
      <c r="A60" s="51"/>
      <c r="B60" s="52"/>
      <c r="C60" s="54"/>
      <c r="D60" s="93"/>
      <c r="E60" s="93"/>
      <c r="F60" s="9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</row>
    <row r="61" spans="1:83" s="123" customFormat="1" ht="24.75" customHeight="1" x14ac:dyDescent="0.2">
      <c r="A61" s="51"/>
      <c r="B61" s="52"/>
      <c r="C61" s="54"/>
      <c r="D61" s="93"/>
      <c r="E61" s="93"/>
      <c r="F61" s="9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</row>
    <row r="62" spans="1:83" s="123" customFormat="1" ht="24.75" customHeight="1" x14ac:dyDescent="0.2">
      <c r="A62" s="51"/>
      <c r="B62" s="52"/>
      <c r="C62" s="54"/>
      <c r="D62" s="93"/>
      <c r="E62" s="93"/>
      <c r="F62" s="9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</row>
    <row r="63" spans="1:83" s="123" customFormat="1" ht="24.75" customHeight="1" x14ac:dyDescent="0.2">
      <c r="A63" s="51"/>
      <c r="B63" s="52"/>
      <c r="C63" s="54"/>
      <c r="D63" s="93"/>
      <c r="E63" s="93"/>
      <c r="F63" s="9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</row>
    <row r="64" spans="1:83" s="123" customFormat="1" ht="24.75" customHeight="1" x14ac:dyDescent="0.2">
      <c r="A64" s="51"/>
      <c r="B64" s="52"/>
      <c r="C64" s="54"/>
      <c r="D64" s="93"/>
      <c r="E64" s="93"/>
      <c r="F64" s="9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</row>
    <row r="65" spans="1:83" s="123" customFormat="1" ht="24.75" customHeight="1" x14ac:dyDescent="0.2">
      <c r="A65" s="51"/>
      <c r="B65" s="52"/>
      <c r="C65" s="54"/>
      <c r="D65" s="93"/>
      <c r="E65" s="93"/>
      <c r="F65" s="9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</row>
    <row r="66" spans="1:83" s="123" customFormat="1" ht="24.75" customHeight="1" x14ac:dyDescent="0.2">
      <c r="A66" s="51"/>
      <c r="B66" s="52"/>
      <c r="C66" s="54"/>
      <c r="D66" s="93"/>
      <c r="E66" s="93"/>
      <c r="F66" s="9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</row>
    <row r="67" spans="1:83" s="123" customFormat="1" ht="24.75" customHeight="1" x14ac:dyDescent="0.2">
      <c r="A67" s="51"/>
      <c r="B67" s="52"/>
      <c r="C67" s="54"/>
      <c r="D67" s="93"/>
      <c r="E67" s="93"/>
      <c r="F67" s="9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</row>
    <row r="68" spans="1:83" s="123" customFormat="1" ht="24.75" customHeight="1" x14ac:dyDescent="0.2">
      <c r="A68" s="51"/>
      <c r="B68" s="52"/>
      <c r="C68" s="54"/>
      <c r="D68" s="93"/>
      <c r="E68" s="93"/>
      <c r="F68" s="9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</row>
    <row r="69" spans="1:83" s="123" customFormat="1" ht="24.75" customHeight="1" x14ac:dyDescent="0.2">
      <c r="A69" s="51"/>
      <c r="B69" s="52"/>
      <c r="C69" s="54"/>
      <c r="D69" s="93"/>
      <c r="E69" s="93"/>
      <c r="F69" s="9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</row>
    <row r="70" spans="1:83" s="123" customFormat="1" ht="24.75" customHeight="1" x14ac:dyDescent="0.2">
      <c r="A70" s="51"/>
      <c r="B70" s="52"/>
      <c r="C70" s="54"/>
      <c r="D70" s="93"/>
      <c r="E70" s="93"/>
      <c r="F70" s="9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</row>
    <row r="71" spans="1:83" s="123" customFormat="1" ht="24.75" customHeight="1" x14ac:dyDescent="0.2">
      <c r="A71" s="51"/>
      <c r="B71" s="52"/>
      <c r="C71" s="54"/>
      <c r="D71" s="93"/>
      <c r="E71" s="93"/>
      <c r="F71" s="9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</row>
    <row r="72" spans="1:83" s="123" customFormat="1" ht="24.75" customHeight="1" x14ac:dyDescent="0.2">
      <c r="A72" s="51"/>
      <c r="B72" s="52"/>
      <c r="C72" s="54"/>
      <c r="D72" s="93"/>
      <c r="E72" s="93"/>
      <c r="F72" s="9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</row>
    <row r="73" spans="1:83" s="123" customFormat="1" ht="24.75" customHeight="1" x14ac:dyDescent="0.2">
      <c r="A73" s="51"/>
      <c r="B73" s="52"/>
      <c r="C73" s="54"/>
      <c r="D73" s="93"/>
      <c r="E73" s="93"/>
      <c r="F73" s="9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</row>
    <row r="74" spans="1:83" s="123" customFormat="1" ht="24.75" customHeight="1" x14ac:dyDescent="0.2">
      <c r="A74" s="51"/>
      <c r="B74" s="52"/>
      <c r="C74" s="54"/>
      <c r="D74" s="93"/>
      <c r="E74" s="93"/>
      <c r="F74" s="9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</row>
    <row r="75" spans="1:83" s="123" customFormat="1" ht="24.75" customHeight="1" x14ac:dyDescent="0.2">
      <c r="A75" s="51"/>
      <c r="B75" s="52"/>
      <c r="C75" s="54"/>
      <c r="D75" s="93"/>
      <c r="E75" s="93"/>
      <c r="F75" s="9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</row>
    <row r="76" spans="1:83" s="123" customFormat="1" ht="24.75" customHeight="1" x14ac:dyDescent="0.2">
      <c r="A76" s="51"/>
      <c r="B76" s="52"/>
      <c r="C76" s="54"/>
      <c r="D76" s="93"/>
      <c r="E76" s="93"/>
      <c r="F76" s="9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</row>
    <row r="77" spans="1:83" s="123" customFormat="1" ht="24.75" customHeight="1" x14ac:dyDescent="0.2">
      <c r="A77" s="51"/>
      <c r="B77" s="52"/>
      <c r="C77" s="54"/>
      <c r="D77" s="93"/>
      <c r="E77" s="93"/>
      <c r="F77" s="9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</row>
    <row r="78" spans="1:83" s="123" customFormat="1" ht="24.75" customHeight="1" x14ac:dyDescent="0.2">
      <c r="A78" s="51"/>
      <c r="B78" s="52"/>
      <c r="C78" s="54"/>
      <c r="D78" s="93"/>
      <c r="E78" s="93"/>
      <c r="F78" s="9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</row>
    <row r="79" spans="1:83" s="123" customFormat="1" ht="24.75" customHeight="1" x14ac:dyDescent="0.2">
      <c r="A79" s="51"/>
      <c r="B79" s="52"/>
      <c r="C79" s="54"/>
      <c r="D79" s="93"/>
      <c r="E79" s="93"/>
      <c r="F79" s="93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</row>
    <row r="80" spans="1:83" s="123" customFormat="1" ht="24.75" customHeight="1" x14ac:dyDescent="0.2">
      <c r="A80" s="51"/>
      <c r="B80" s="52"/>
      <c r="C80" s="54"/>
      <c r="D80" s="93"/>
      <c r="E80" s="93"/>
      <c r="F80" s="93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</row>
    <row r="81" spans="1:83" s="123" customFormat="1" ht="24.75" customHeight="1" x14ac:dyDescent="0.2">
      <c r="A81" s="51"/>
      <c r="B81" s="52"/>
      <c r="C81" s="54"/>
      <c r="D81" s="93"/>
      <c r="E81" s="93"/>
      <c r="F81" s="9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</row>
    <row r="82" spans="1:83" s="123" customFormat="1" ht="24.75" customHeight="1" x14ac:dyDescent="0.2">
      <c r="A82" s="51"/>
      <c r="B82" s="52"/>
      <c r="C82" s="54"/>
      <c r="D82" s="93"/>
      <c r="E82" s="93"/>
      <c r="F82" s="9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</row>
    <row r="83" spans="1:83" s="123" customFormat="1" ht="24.75" customHeight="1" x14ac:dyDescent="0.2">
      <c r="A83" s="51"/>
      <c r="B83" s="52"/>
      <c r="C83" s="54"/>
      <c r="D83" s="93"/>
      <c r="E83" s="93"/>
      <c r="F83" s="9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</row>
    <row r="84" spans="1:83" s="123" customFormat="1" ht="24.75" customHeight="1" x14ac:dyDescent="0.2">
      <c r="A84" s="51"/>
      <c r="B84" s="52"/>
      <c r="C84" s="54"/>
      <c r="D84" s="93"/>
      <c r="E84" s="93"/>
      <c r="F84" s="9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</row>
    <row r="85" spans="1:83" s="123" customFormat="1" ht="24.75" customHeight="1" x14ac:dyDescent="0.2">
      <c r="A85" s="51"/>
      <c r="B85" s="52"/>
      <c r="C85" s="54"/>
      <c r="D85" s="93"/>
      <c r="E85" s="93"/>
      <c r="F85" s="9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</row>
    <row r="86" spans="1:83" s="123" customFormat="1" ht="24.75" customHeight="1" x14ac:dyDescent="0.2">
      <c r="A86" s="51"/>
      <c r="B86" s="52"/>
      <c r="C86" s="54"/>
      <c r="D86" s="93"/>
      <c r="E86" s="93"/>
      <c r="F86" s="9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</row>
    <row r="87" spans="1:83" s="123" customFormat="1" ht="24.75" customHeight="1" x14ac:dyDescent="0.2">
      <c r="A87" s="51"/>
      <c r="B87" s="52"/>
      <c r="C87" s="54"/>
      <c r="D87" s="93"/>
      <c r="E87" s="93"/>
      <c r="F87" s="9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</row>
    <row r="88" spans="1:83" s="123" customFormat="1" ht="24.75" customHeight="1" x14ac:dyDescent="0.2">
      <c r="A88" s="51"/>
      <c r="B88" s="52"/>
      <c r="C88" s="54"/>
      <c r="D88" s="93"/>
      <c r="E88" s="93"/>
      <c r="F88" s="9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</row>
    <row r="89" spans="1:83" s="123" customFormat="1" ht="24.75" customHeight="1" x14ac:dyDescent="0.2">
      <c r="A89" s="51"/>
      <c r="B89" s="52"/>
      <c r="C89" s="54"/>
      <c r="D89" s="93"/>
      <c r="E89" s="93"/>
      <c r="F89" s="9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</row>
    <row r="90" spans="1:83" s="123" customFormat="1" ht="24.75" customHeight="1" x14ac:dyDescent="0.2">
      <c r="A90" s="51"/>
      <c r="B90" s="52"/>
      <c r="C90" s="54"/>
      <c r="D90" s="93"/>
      <c r="E90" s="93"/>
      <c r="F90" s="9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</row>
    <row r="91" spans="1:83" s="123" customFormat="1" ht="24.75" customHeight="1" x14ac:dyDescent="0.2">
      <c r="A91" s="51"/>
      <c r="B91" s="52"/>
      <c r="C91" s="54"/>
      <c r="D91" s="93"/>
      <c r="E91" s="93"/>
      <c r="F91" s="93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</row>
    <row r="92" spans="1:83" s="123" customFormat="1" ht="24.75" customHeight="1" x14ac:dyDescent="0.2">
      <c r="A92" s="51"/>
      <c r="B92" s="52"/>
      <c r="C92" s="54"/>
      <c r="D92" s="93"/>
      <c r="E92" s="93"/>
      <c r="F92" s="9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</row>
    <row r="93" spans="1:83" s="123" customFormat="1" ht="24.75" customHeight="1" x14ac:dyDescent="0.2">
      <c r="A93" s="51"/>
      <c r="B93" s="52"/>
      <c r="C93" s="54"/>
      <c r="D93" s="93"/>
      <c r="E93" s="93"/>
      <c r="F93" s="9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</row>
    <row r="94" spans="1:83" s="123" customFormat="1" ht="24.75" customHeight="1" x14ac:dyDescent="0.2">
      <c r="A94" s="51"/>
      <c r="B94" s="52"/>
      <c r="C94" s="54"/>
      <c r="D94" s="93"/>
      <c r="E94" s="93"/>
      <c r="F94" s="93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</row>
    <row r="95" spans="1:83" s="123" customFormat="1" ht="24.75" customHeight="1" x14ac:dyDescent="0.2">
      <c r="A95" s="51"/>
      <c r="B95" s="52"/>
      <c r="C95" s="54"/>
      <c r="D95" s="93"/>
      <c r="E95" s="93"/>
      <c r="F95" s="9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</row>
    <row r="96" spans="1:83" s="123" customFormat="1" ht="24.75" customHeight="1" x14ac:dyDescent="0.2">
      <c r="A96" s="51"/>
      <c r="B96" s="52"/>
      <c r="C96" s="54"/>
      <c r="D96" s="93"/>
      <c r="E96" s="93"/>
      <c r="F96" s="9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</row>
    <row r="97" spans="1:83" s="123" customFormat="1" ht="24.75" customHeight="1" x14ac:dyDescent="0.2">
      <c r="A97" s="51"/>
      <c r="B97" s="52"/>
      <c r="C97" s="54"/>
      <c r="D97" s="93"/>
      <c r="E97" s="93"/>
      <c r="F97" s="93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</row>
    <row r="98" spans="1:83" s="123" customFormat="1" ht="24.75" customHeight="1" x14ac:dyDescent="0.2">
      <c r="A98" s="51"/>
      <c r="B98" s="52"/>
      <c r="C98" s="54"/>
      <c r="D98" s="93"/>
      <c r="E98" s="93"/>
      <c r="F98" s="9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</row>
    <row r="99" spans="1:83" s="123" customFormat="1" ht="24.75" customHeight="1" x14ac:dyDescent="0.2">
      <c r="A99" s="51"/>
      <c r="B99" s="52"/>
      <c r="C99" s="54"/>
      <c r="D99" s="93"/>
      <c r="E99" s="93"/>
      <c r="F99" s="9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</row>
    <row r="100" spans="1:83" s="123" customFormat="1" ht="24.75" customHeight="1" x14ac:dyDescent="0.2">
      <c r="A100" s="51"/>
      <c r="B100" s="52"/>
      <c r="C100" s="54"/>
      <c r="D100" s="93"/>
      <c r="E100" s="93"/>
      <c r="F100" s="9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</row>
    <row r="101" spans="1:83" s="123" customFormat="1" ht="24.75" customHeight="1" x14ac:dyDescent="0.2">
      <c r="A101" s="51"/>
      <c r="B101" s="52"/>
      <c r="C101" s="54"/>
      <c r="D101" s="93"/>
      <c r="E101" s="93"/>
      <c r="F101" s="9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</row>
    <row r="102" spans="1:83" s="123" customFormat="1" ht="24.75" customHeight="1" x14ac:dyDescent="0.2">
      <c r="A102" s="51"/>
      <c r="B102" s="52"/>
      <c r="C102" s="54"/>
      <c r="D102" s="93"/>
      <c r="E102" s="93"/>
      <c r="F102" s="9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</row>
  </sheetData>
  <sheetProtection sheet="1" objects="1" scenarios="1"/>
  <mergeCells count="65">
    <mergeCell ref="C11:F11"/>
    <mergeCell ref="G11:H11"/>
    <mergeCell ref="M17:N17"/>
    <mergeCell ref="AB13:AE13"/>
    <mergeCell ref="C21:F21"/>
    <mergeCell ref="G21:H21"/>
    <mergeCell ref="I21:J21"/>
    <mergeCell ref="K21:L21"/>
    <mergeCell ref="C17:F17"/>
    <mergeCell ref="K3:L3"/>
    <mergeCell ref="AB1:BA1"/>
    <mergeCell ref="M21:N21"/>
    <mergeCell ref="O21:P21"/>
    <mergeCell ref="Q21:R21"/>
    <mergeCell ref="M11:N11"/>
    <mergeCell ref="O17:P17"/>
    <mergeCell ref="O11:P11"/>
    <mergeCell ref="Q11:R11"/>
    <mergeCell ref="Q17:R17"/>
    <mergeCell ref="AH12:AK12"/>
    <mergeCell ref="AB11:AE11"/>
    <mergeCell ref="G17:H17"/>
    <mergeCell ref="I17:J17"/>
    <mergeCell ref="K17:L17"/>
    <mergeCell ref="AH16:AK16"/>
    <mergeCell ref="AB17:AE17"/>
    <mergeCell ref="I11:J11"/>
    <mergeCell ref="K11:L11"/>
    <mergeCell ref="AB33:AE33"/>
    <mergeCell ref="AB31:AE31"/>
    <mergeCell ref="AB25:AE25"/>
    <mergeCell ref="AB19:AE19"/>
    <mergeCell ref="AT26:AW26"/>
    <mergeCell ref="AB23:AE23"/>
    <mergeCell ref="AH24:AK24"/>
    <mergeCell ref="AB21:AE21"/>
    <mergeCell ref="AN22:AQ22"/>
    <mergeCell ref="AH32:AK32"/>
    <mergeCell ref="AB29:AE29"/>
    <mergeCell ref="AN30:AQ30"/>
    <mergeCell ref="AB27:AE27"/>
    <mergeCell ref="AH28:AK28"/>
    <mergeCell ref="AB15:AE15"/>
    <mergeCell ref="AM2:AR2"/>
    <mergeCell ref="AH8:AK8"/>
    <mergeCell ref="AB2:AE2"/>
    <mergeCell ref="AH2:AK2"/>
    <mergeCell ref="AH20:AK20"/>
    <mergeCell ref="AS2:AY2"/>
    <mergeCell ref="AB9:AE9"/>
    <mergeCell ref="AN6:AQ6"/>
    <mergeCell ref="AB7:AE7"/>
    <mergeCell ref="AB5:AE5"/>
    <mergeCell ref="AN14:AQ14"/>
    <mergeCell ref="AT10:AW10"/>
    <mergeCell ref="C1:R1"/>
    <mergeCell ref="S2:Y2"/>
    <mergeCell ref="AH4:AK4"/>
    <mergeCell ref="M3:N3"/>
    <mergeCell ref="O3:P3"/>
    <mergeCell ref="Q3:R3"/>
    <mergeCell ref="C3:F3"/>
    <mergeCell ref="G3:H3"/>
    <mergeCell ref="I3:J3"/>
    <mergeCell ref="AB3:AE3"/>
  </mergeCells>
  <phoneticPr fontId="0" type="noConversion"/>
  <pageMargins left="0.27559055118110237" right="0.3937007874015748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lista di qualificazione</vt:lpstr>
      <vt:lpstr>gironi</vt:lpstr>
      <vt:lpstr>tabellone eliminazione diretta</vt:lpstr>
      <vt:lpstr>gironi!Area_stampa</vt:lpstr>
      <vt:lpstr>'tabellone eliminazione diretta'!Area_stampa</vt:lpstr>
    </vt:vector>
  </TitlesOfParts>
  <Company>CENTRO SPORTIVO ITALIANO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Giovanni Codazzi</cp:lastModifiedBy>
  <cp:lastPrinted>2017-02-05T18:36:45Z</cp:lastPrinted>
  <dcterms:created xsi:type="dcterms:W3CDTF">2008-12-17T17:18:30Z</dcterms:created>
  <dcterms:modified xsi:type="dcterms:W3CDTF">2017-02-07T11:07:50Z</dcterms:modified>
</cp:coreProperties>
</file>