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40" yWindow="75" windowWidth="6960" windowHeight="9210" activeTab="1"/>
  </bookViews>
  <sheets>
    <sheet name="lista di qualificazione" sheetId="5" r:id="rId1"/>
    <sheet name="gironi" sheetId="1" r:id="rId2"/>
    <sheet name="tabellone eliminazione diretta" sheetId="3" r:id="rId3"/>
  </sheets>
  <definedNames>
    <definedName name="_xlnm.Print_Area" localSheetId="1">gironi!$A$1:$AR$77</definedName>
    <definedName name="_xlnm.Print_Area" localSheetId="2">'tabellone eliminazione diretta'!$AB:$BA</definedName>
  </definedNames>
  <calcPr calcId="145621" fullCalcOnLoad="1"/>
</workbook>
</file>

<file path=xl/calcChain.xml><?xml version="1.0" encoding="utf-8"?>
<calcChain xmlns="http://schemas.openxmlformats.org/spreadsheetml/2006/main">
  <c r="A3" i="1" l="1"/>
  <c r="A19" i="1"/>
  <c r="A33" i="1"/>
  <c r="A47" i="1"/>
  <c r="A64" i="1"/>
  <c r="D5" i="1"/>
  <c r="BZ6" i="1"/>
  <c r="CA6" i="1"/>
  <c r="CB6" i="1"/>
  <c r="CF6" i="1"/>
  <c r="AR5" i="1"/>
  <c r="D6" i="1"/>
  <c r="BZ7" i="1"/>
  <c r="CA7" i="1"/>
  <c r="CB7" i="1"/>
  <c r="BZ8" i="1"/>
  <c r="CA8" i="1"/>
  <c r="CB8" i="1"/>
  <c r="CC8" i="1"/>
  <c r="CF8" i="1"/>
  <c r="AR7" i="1"/>
  <c r="BO6" i="1"/>
  <c r="BQ6" i="1"/>
  <c r="BT6" i="1"/>
  <c r="BP6" i="1"/>
  <c r="CC6" i="1"/>
  <c r="CD6" i="1"/>
  <c r="CE6" i="1"/>
  <c r="D7" i="1"/>
  <c r="S6" i="1"/>
  <c r="BO7" i="1"/>
  <c r="BQ7" i="1"/>
  <c r="BT7" i="1"/>
  <c r="BP7" i="1"/>
  <c r="BV7" i="1"/>
  <c r="CC7" i="1"/>
  <c r="CE7" i="1"/>
  <c r="CD7" i="1"/>
  <c r="CF7" i="1"/>
  <c r="AR6" i="1"/>
  <c r="BO8" i="1"/>
  <c r="BP8" i="1"/>
  <c r="BQ8" i="1"/>
  <c r="BT8" i="1"/>
  <c r="BV8" i="1"/>
  <c r="CD8" i="1"/>
  <c r="BH10" i="1"/>
  <c r="D21" i="1"/>
  <c r="AY22" i="1"/>
  <c r="BZ22" i="1"/>
  <c r="CA22" i="1"/>
  <c r="CB22" i="1"/>
  <c r="CC22" i="1"/>
  <c r="CE22" i="1"/>
  <c r="D22" i="1"/>
  <c r="BZ23" i="1"/>
  <c r="CE23" i="1"/>
  <c r="AQ22" i="1"/>
  <c r="CA23" i="1"/>
  <c r="CB23" i="1"/>
  <c r="CC23" i="1"/>
  <c r="BO22" i="1"/>
  <c r="BP22" i="1"/>
  <c r="CD22" i="1"/>
  <c r="CF22" i="1"/>
  <c r="D23" i="1"/>
  <c r="BZ24" i="1"/>
  <c r="CA24" i="1"/>
  <c r="CE24" i="1"/>
  <c r="CB24" i="1"/>
  <c r="BO23" i="1"/>
  <c r="BQ23" i="1"/>
  <c r="BT23" i="1"/>
  <c r="BP23" i="1"/>
  <c r="CD23" i="1"/>
  <c r="BO24" i="1"/>
  <c r="BQ24" i="1"/>
  <c r="BT24" i="1"/>
  <c r="BP24" i="1"/>
  <c r="CC24" i="1"/>
  <c r="CD24" i="1"/>
  <c r="BH26" i="1"/>
  <c r="D35" i="1"/>
  <c r="S37" i="1"/>
  <c r="BZ36" i="1"/>
  <c r="CA36" i="1"/>
  <c r="CB36" i="1"/>
  <c r="D36" i="1"/>
  <c r="S35" i="1"/>
  <c r="BZ37" i="1"/>
  <c r="CA37" i="1"/>
  <c r="CB37" i="1"/>
  <c r="CE37" i="1"/>
  <c r="AQ36" i="1"/>
  <c r="CF37" i="1"/>
  <c r="AR36" i="1"/>
  <c r="AY36" i="1"/>
  <c r="BO36" i="1"/>
  <c r="BP36" i="1"/>
  <c r="CC36" i="1"/>
  <c r="CD36" i="1"/>
  <c r="D37" i="1"/>
  <c r="BZ38" i="1"/>
  <c r="CA38" i="1"/>
  <c r="CB38" i="1"/>
  <c r="CF38" i="1"/>
  <c r="AR37" i="1"/>
  <c r="BO37" i="1"/>
  <c r="BP37" i="1"/>
  <c r="BQ37" i="1"/>
  <c r="BT37" i="1"/>
  <c r="CC37" i="1"/>
  <c r="CD37" i="1"/>
  <c r="BO38" i="1"/>
  <c r="BP38" i="1"/>
  <c r="CC38" i="1"/>
  <c r="CD38" i="1"/>
  <c r="CE38" i="1"/>
  <c r="AQ37" i="1"/>
  <c r="BB37" i="1"/>
  <c r="BH40" i="1"/>
  <c r="D49" i="1"/>
  <c r="S52" i="1"/>
  <c r="CA49" i="1"/>
  <c r="CB49" i="1"/>
  <c r="CF49" i="1"/>
  <c r="CC49" i="1"/>
  <c r="CD49" i="1"/>
  <c r="CE49" i="1"/>
  <c r="CA53" i="1"/>
  <c r="CB53" i="1"/>
  <c r="CC53" i="1"/>
  <c r="CG53" i="1"/>
  <c r="AR53" i="1"/>
  <c r="BA49" i="1"/>
  <c r="CA52" i="1"/>
  <c r="CG52" i="1"/>
  <c r="AR52" i="1"/>
  <c r="AZ49" i="1"/>
  <c r="CB52" i="1"/>
  <c r="CC52" i="1"/>
  <c r="CD52" i="1"/>
  <c r="CE52" i="1"/>
  <c r="BO49" i="1"/>
  <c r="BV49" i="1"/>
  <c r="BP49" i="1"/>
  <c r="D50" i="1"/>
  <c r="AV50" i="1"/>
  <c r="CA50" i="1"/>
  <c r="CB50" i="1"/>
  <c r="CF50" i="1"/>
  <c r="CC50" i="1"/>
  <c r="CG50" i="1"/>
  <c r="CA51" i="1"/>
  <c r="CB51" i="1"/>
  <c r="CC51" i="1"/>
  <c r="CF51" i="1"/>
  <c r="AQ51" i="1"/>
  <c r="AY51" i="1"/>
  <c r="BE51" i="1"/>
  <c r="CD51" i="1"/>
  <c r="CG51" i="1"/>
  <c r="AR51" i="1"/>
  <c r="AY50" i="1"/>
  <c r="BO50" i="1"/>
  <c r="BV50" i="1"/>
  <c r="BP50" i="1"/>
  <c r="CD50" i="1"/>
  <c r="CE50" i="1"/>
  <c r="D51" i="1"/>
  <c r="D54" i="1"/>
  <c r="BO51" i="1"/>
  <c r="BP51" i="1"/>
  <c r="CE51" i="1"/>
  <c r="D52" i="1"/>
  <c r="S54" i="1"/>
  <c r="CF52" i="1"/>
  <c r="AQ52" i="1"/>
  <c r="BO52" i="1"/>
  <c r="BV52" i="1"/>
  <c r="BP52" i="1"/>
  <c r="CD53" i="1"/>
  <c r="CE53" i="1"/>
  <c r="CF53" i="1"/>
  <c r="AQ53" i="1"/>
  <c r="CA54" i="1"/>
  <c r="CB54" i="1"/>
  <c r="CF54" i="1"/>
  <c r="AQ54" i="1"/>
  <c r="CC54" i="1"/>
  <c r="CG54" i="1"/>
  <c r="AR54" i="1"/>
  <c r="CD54" i="1"/>
  <c r="CE54" i="1"/>
  <c r="D66" i="1"/>
  <c r="AV66" i="1"/>
  <c r="CA66" i="1"/>
  <c r="CB66" i="1"/>
  <c r="CC66" i="1"/>
  <c r="BO66" i="1"/>
  <c r="BP66" i="1"/>
  <c r="CD66" i="1"/>
  <c r="CE66" i="1"/>
  <c r="D67" i="1"/>
  <c r="AV67" i="1"/>
  <c r="CA67" i="1"/>
  <c r="CF67" i="1"/>
  <c r="CB67" i="1"/>
  <c r="CC67" i="1"/>
  <c r="CD67" i="1"/>
  <c r="BO67" i="1"/>
  <c r="BQ67" i="1"/>
  <c r="BT67" i="1"/>
  <c r="BV67" i="1"/>
  <c r="BP67" i="1"/>
  <c r="CE67" i="1"/>
  <c r="D68" i="1"/>
  <c r="S66" i="1"/>
  <c r="CA68" i="1"/>
  <c r="CF68" i="1"/>
  <c r="AQ68" i="1"/>
  <c r="CB68" i="1"/>
  <c r="CC68" i="1"/>
  <c r="CD68" i="1"/>
  <c r="CG68" i="1"/>
  <c r="AR68" i="1"/>
  <c r="AY67" i="1"/>
  <c r="CA71" i="1"/>
  <c r="CB71" i="1"/>
  <c r="CC71" i="1"/>
  <c r="CG71" i="1"/>
  <c r="AR71" i="1"/>
  <c r="BO68" i="1"/>
  <c r="BP68" i="1"/>
  <c r="BQ68" i="1"/>
  <c r="BT68" i="1"/>
  <c r="BV68" i="1"/>
  <c r="CE68" i="1"/>
  <c r="D69" i="1"/>
  <c r="AV69" i="1"/>
  <c r="CA69" i="1"/>
  <c r="CF69" i="1"/>
  <c r="AQ69" i="1"/>
  <c r="CB69" i="1"/>
  <c r="CC69" i="1"/>
  <c r="CD69" i="1"/>
  <c r="BO69" i="1"/>
  <c r="BP69" i="1"/>
  <c r="CE69" i="1"/>
  <c r="CA70" i="1"/>
  <c r="CB70" i="1"/>
  <c r="CG70" i="1"/>
  <c r="AR70" i="1"/>
  <c r="CC70" i="1"/>
  <c r="CD70" i="1"/>
  <c r="CE70" i="1"/>
  <c r="CD71" i="1"/>
  <c r="CF71" i="1"/>
  <c r="AQ71" i="1"/>
  <c r="CE71" i="1"/>
  <c r="AB1" i="3"/>
  <c r="S4" i="3"/>
  <c r="T4" i="3"/>
  <c r="Y4" i="3"/>
  <c r="R4" i="3"/>
  <c r="AF9" i="3"/>
  <c r="U4" i="3"/>
  <c r="X4" i="3"/>
  <c r="Q4" i="3"/>
  <c r="V4" i="3"/>
  <c r="W4" i="3"/>
  <c r="S5" i="3"/>
  <c r="X5" i="3"/>
  <c r="Q5" i="3"/>
  <c r="T5" i="3"/>
  <c r="U5" i="3"/>
  <c r="V5" i="3"/>
  <c r="W5" i="3"/>
  <c r="AI6" i="3"/>
  <c r="AK6" i="3"/>
  <c r="S8" i="3"/>
  <c r="T8" i="3"/>
  <c r="U8" i="3"/>
  <c r="V8" i="3"/>
  <c r="W8" i="3"/>
  <c r="AC8" i="3"/>
  <c r="AE8" i="3"/>
  <c r="S9" i="3"/>
  <c r="Y9" i="3"/>
  <c r="R9" i="3"/>
  <c r="AL16" i="3"/>
  <c r="T9" i="3"/>
  <c r="U9" i="3"/>
  <c r="V9" i="3"/>
  <c r="W9" i="3"/>
  <c r="S10" i="3"/>
  <c r="T10" i="3"/>
  <c r="U10" i="3"/>
  <c r="V10" i="3"/>
  <c r="W10" i="3"/>
  <c r="AO10" i="3"/>
  <c r="AQ10" i="3"/>
  <c r="S11" i="3"/>
  <c r="T11" i="3"/>
  <c r="U11" i="3"/>
  <c r="Y11" i="3"/>
  <c r="R11" i="3"/>
  <c r="AL32" i="3"/>
  <c r="V11" i="3"/>
  <c r="W11" i="3"/>
  <c r="S14" i="3"/>
  <c r="T14" i="3"/>
  <c r="X14" i="3"/>
  <c r="Q14" i="3"/>
  <c r="U14" i="3"/>
  <c r="V14" i="3"/>
  <c r="W14" i="3"/>
  <c r="AI14" i="3"/>
  <c r="AK14" i="3"/>
  <c r="S15" i="3"/>
  <c r="T15" i="3"/>
  <c r="U15" i="3"/>
  <c r="V15" i="3"/>
  <c r="Y15" i="3"/>
  <c r="R15" i="3"/>
  <c r="AR30" i="3"/>
  <c r="W15" i="3"/>
  <c r="S18" i="3"/>
  <c r="T18" i="3"/>
  <c r="U18" i="3"/>
  <c r="V18" i="3"/>
  <c r="X18" i="3"/>
  <c r="Q18" i="3"/>
  <c r="W18" i="3"/>
  <c r="AU18" i="3"/>
  <c r="AW18" i="3"/>
  <c r="AI22" i="3"/>
  <c r="AK22" i="3"/>
  <c r="AO26" i="3"/>
  <c r="AQ26" i="3"/>
  <c r="AC28" i="3"/>
  <c r="AE28" i="3"/>
  <c r="AI30" i="3"/>
  <c r="AK30" i="3"/>
  <c r="S67" i="1"/>
  <c r="S71" i="1"/>
  <c r="AV51" i="1"/>
  <c r="S53" i="1"/>
  <c r="AY23" i="1"/>
  <c r="AY24" i="1"/>
  <c r="S22" i="1"/>
  <c r="AY38" i="1"/>
  <c r="AV49" i="1"/>
  <c r="D53" i="1"/>
  <c r="S51" i="1"/>
  <c r="AY7" i="1"/>
  <c r="S68" i="1"/>
  <c r="D70" i="1"/>
  <c r="S7" i="1"/>
  <c r="S50" i="1"/>
  <c r="BQ51" i="1"/>
  <c r="BT51" i="1"/>
  <c r="BV51" i="1"/>
  <c r="BV36" i="1"/>
  <c r="BQ36" i="1"/>
  <c r="BT36" i="1"/>
  <c r="BQ22" i="1"/>
  <c r="BT22" i="1"/>
  <c r="BM8" i="1"/>
  <c r="BV66" i="1"/>
  <c r="BQ66" i="1"/>
  <c r="BT66" i="1"/>
  <c r="BM51" i="1"/>
  <c r="S70" i="1"/>
  <c r="S69" i="1"/>
  <c r="BV22" i="1"/>
  <c r="AY6" i="1"/>
  <c r="AY8" i="1"/>
  <c r="BV6" i="1"/>
  <c r="S5" i="1"/>
  <c r="BV37" i="1"/>
  <c r="BV23" i="1"/>
  <c r="S23" i="1"/>
  <c r="BM50" i="1"/>
  <c r="BM52" i="1"/>
  <c r="AX10" i="3"/>
  <c r="AA18" i="3"/>
  <c r="AZ19" i="3"/>
  <c r="AA14" i="3"/>
  <c r="AT11" i="3"/>
  <c r="AR6" i="3"/>
  <c r="X11" i="3"/>
  <c r="Q11" i="3"/>
  <c r="AA11" i="3"/>
  <c r="AN31" i="3"/>
  <c r="BB68" i="1"/>
  <c r="BB69" i="1"/>
  <c r="BA66" i="1"/>
  <c r="AF27" i="3"/>
  <c r="AA5" i="3"/>
  <c r="AH29" i="3"/>
  <c r="AF7" i="3"/>
  <c r="AA4" i="3"/>
  <c r="AH9" i="3"/>
  <c r="AZ52" i="1"/>
  <c r="BI49" i="1"/>
  <c r="BE49" i="1"/>
  <c r="BF49" i="1"/>
  <c r="BJ49" i="1"/>
  <c r="Y14" i="3"/>
  <c r="R14" i="3"/>
  <c r="AR14" i="3"/>
  <c r="S36" i="1"/>
  <c r="AY37" i="1"/>
  <c r="CF70" i="1"/>
  <c r="AQ70" i="1"/>
  <c r="BA67" i="1"/>
  <c r="BI50" i="1"/>
  <c r="BE50" i="1"/>
  <c r="BM7" i="1"/>
  <c r="AQ6" i="1"/>
  <c r="BL8" i="1"/>
  <c r="X9" i="3"/>
  <c r="Q9" i="3"/>
  <c r="BQ69" i="1"/>
  <c r="BT69" i="1"/>
  <c r="BV69" i="1"/>
  <c r="AY68" i="1"/>
  <c r="BL24" i="1"/>
  <c r="AR21" i="1"/>
  <c r="Y18" i="3"/>
  <c r="R18" i="3"/>
  <c r="AX26" i="3"/>
  <c r="BL49" i="1"/>
  <c r="AQ49" i="1"/>
  <c r="BA37" i="1"/>
  <c r="BA38" i="1"/>
  <c r="BB52" i="1"/>
  <c r="AQ5" i="1"/>
  <c r="AZ6" i="1"/>
  <c r="BL6" i="1"/>
  <c r="BL52" i="1"/>
  <c r="AR50" i="1"/>
  <c r="BA50" i="1"/>
  <c r="BM22" i="1"/>
  <c r="AQ23" i="1"/>
  <c r="AQ50" i="1"/>
  <c r="AX50" i="1"/>
  <c r="BL50" i="1"/>
  <c r="X15" i="3"/>
  <c r="Q15" i="3"/>
  <c r="F18" i="3"/>
  <c r="BB51" i="1"/>
  <c r="BV38" i="1"/>
  <c r="BQ38" i="1"/>
  <c r="BT38" i="1"/>
  <c r="CE36" i="1"/>
  <c r="CF36" i="1"/>
  <c r="BI51" i="1"/>
  <c r="X8" i="3"/>
  <c r="Q8" i="3"/>
  <c r="Y8" i="3"/>
  <c r="R8" i="3"/>
  <c r="AL8" i="3"/>
  <c r="CF66" i="1"/>
  <c r="CG66" i="1"/>
  <c r="BM69" i="1"/>
  <c r="AQ67" i="1"/>
  <c r="BL67" i="1"/>
  <c r="BI67" i="1"/>
  <c r="BE67" i="1"/>
  <c r="BB36" i="1"/>
  <c r="BM36" i="1"/>
  <c r="BL37" i="1"/>
  <c r="Y10" i="3"/>
  <c r="R10" i="3"/>
  <c r="X10" i="3"/>
  <c r="Q10" i="3"/>
  <c r="AZ8" i="1"/>
  <c r="AV68" i="1"/>
  <c r="CF24" i="1"/>
  <c r="BM23" i="1"/>
  <c r="S49" i="1"/>
  <c r="BQ52" i="1"/>
  <c r="BT52" i="1"/>
  <c r="BM37" i="1"/>
  <c r="CG69" i="1"/>
  <c r="AR69" i="1"/>
  <c r="AZ66" i="1"/>
  <c r="CG67" i="1"/>
  <c r="D71" i="1"/>
  <c r="AV52" i="1"/>
  <c r="AQ21" i="1"/>
  <c r="AZ22" i="1"/>
  <c r="Y5" i="3"/>
  <c r="R5" i="3"/>
  <c r="AF29" i="3"/>
  <c r="BV24" i="1"/>
  <c r="S21" i="1"/>
  <c r="BQ50" i="1"/>
  <c r="BT50" i="1"/>
  <c r="CG49" i="1"/>
  <c r="BQ49" i="1"/>
  <c r="BT49" i="1"/>
  <c r="CF23" i="1"/>
  <c r="AR22" i="1"/>
  <c r="BA23" i="1"/>
  <c r="CE8" i="1"/>
  <c r="AZ18" i="3"/>
  <c r="AA15" i="3"/>
  <c r="AT27" i="3"/>
  <c r="AR22" i="3"/>
  <c r="AT26" i="3"/>
  <c r="D18" i="3"/>
  <c r="AL28" i="3"/>
  <c r="F15" i="3"/>
  <c r="AN30" i="3"/>
  <c r="AA10" i="3"/>
  <c r="AN23" i="3"/>
  <c r="AL20" i="3"/>
  <c r="D15" i="3"/>
  <c r="AL24" i="3"/>
  <c r="AL4" i="3"/>
  <c r="AA8" i="3"/>
  <c r="AN7" i="3"/>
  <c r="D14" i="3"/>
  <c r="AN6" i="3"/>
  <c r="BL51" i="1"/>
  <c r="AR49" i="1"/>
  <c r="AW51" i="1"/>
  <c r="BM49" i="1"/>
  <c r="BN37" i="1"/>
  <c r="BS37" i="1"/>
  <c r="BU37" i="1"/>
  <c r="BJ51" i="1"/>
  <c r="BF51" i="1"/>
  <c r="BN67" i="1"/>
  <c r="BS67" i="1"/>
  <c r="BU67" i="1"/>
  <c r="BA24" i="1"/>
  <c r="AW49" i="1"/>
  <c r="BN49" i="1"/>
  <c r="BS49" i="1"/>
  <c r="BU49" i="1"/>
  <c r="BJ36" i="1"/>
  <c r="BF36" i="1"/>
  <c r="AR66" i="1"/>
  <c r="AW68" i="1"/>
  <c r="BL68" i="1"/>
  <c r="BM66" i="1"/>
  <c r="BB23" i="1"/>
  <c r="BU24" i="1"/>
  <c r="BC50" i="1"/>
  <c r="BR50" i="1"/>
  <c r="BW50" i="1"/>
  <c r="BD50" i="1"/>
  <c r="AR67" i="1"/>
  <c r="AX69" i="1"/>
  <c r="BM67" i="1"/>
  <c r="BL69" i="1"/>
  <c r="BU50" i="1"/>
  <c r="BN50" i="1"/>
  <c r="BS50" i="1"/>
  <c r="BI68" i="1"/>
  <c r="BE68" i="1"/>
  <c r="BE52" i="1"/>
  <c r="BI52" i="1"/>
  <c r="BF37" i="1"/>
  <c r="BJ50" i="1"/>
  <c r="BF50" i="1"/>
  <c r="AA9" i="3"/>
  <c r="AN15" i="3"/>
  <c r="AL12" i="3"/>
  <c r="BE66" i="1"/>
  <c r="BJ37" i="1"/>
  <c r="AZ69" i="1"/>
  <c r="BC37" i="1"/>
  <c r="BR37" i="1"/>
  <c r="BW37" i="1"/>
  <c r="BI37" i="1"/>
  <c r="BK37" i="1"/>
  <c r="BE37" i="1"/>
  <c r="AQ66" i="1"/>
  <c r="BM68" i="1"/>
  <c r="BL66" i="1"/>
  <c r="AX52" i="1"/>
  <c r="BN8" i="1"/>
  <c r="BS8" i="1"/>
  <c r="BU8" i="1"/>
  <c r="AR23" i="1"/>
  <c r="BB22" i="1"/>
  <c r="BL22" i="1"/>
  <c r="BU52" i="1"/>
  <c r="BN52" i="1"/>
  <c r="BS52" i="1"/>
  <c r="BA7" i="1"/>
  <c r="BA8" i="1"/>
  <c r="BE38" i="1"/>
  <c r="BI38" i="1"/>
  <c r="AZ24" i="1"/>
  <c r="BF66" i="1"/>
  <c r="BJ66" i="1"/>
  <c r="AX67" i="1"/>
  <c r="BM24" i="1"/>
  <c r="BN24" i="1"/>
  <c r="BS24" i="1"/>
  <c r="AR35" i="1"/>
  <c r="AZ38" i="1"/>
  <c r="BL38" i="1"/>
  <c r="BU6" i="1"/>
  <c r="BL23" i="1"/>
  <c r="BJ69" i="1"/>
  <c r="BF69" i="1"/>
  <c r="BC22" i="1"/>
  <c r="BR22" i="1"/>
  <c r="AQ7" i="1"/>
  <c r="BM6" i="1"/>
  <c r="BN6" i="1"/>
  <c r="BS6" i="1"/>
  <c r="BL7" i="1"/>
  <c r="BH8" i="1"/>
  <c r="BD8" i="1"/>
  <c r="AQ35" i="1"/>
  <c r="BL36" i="1"/>
  <c r="BM38" i="1"/>
  <c r="BD6" i="1"/>
  <c r="BH6" i="1"/>
  <c r="BF52" i="1"/>
  <c r="BJ52" i="1"/>
  <c r="BJ67" i="1"/>
  <c r="BF67" i="1"/>
  <c r="BJ68" i="1"/>
  <c r="BF68" i="1"/>
  <c r="AT10" i="3"/>
  <c r="AN22" i="3"/>
  <c r="BE69" i="1"/>
  <c r="BI69" i="1"/>
  <c r="BI24" i="1"/>
  <c r="BE24" i="1"/>
  <c r="BH24" i="1"/>
  <c r="BK24" i="1"/>
  <c r="BC24" i="1"/>
  <c r="BR24" i="1"/>
  <c r="BW24" i="1"/>
  <c r="BD24" i="1"/>
  <c r="BG24" i="1"/>
  <c r="BU22" i="1"/>
  <c r="BN22" i="1"/>
  <c r="BS22" i="1"/>
  <c r="BW22" i="1"/>
  <c r="BI8" i="1"/>
  <c r="BE8" i="1"/>
  <c r="BG8" i="1"/>
  <c r="BF22" i="1"/>
  <c r="BJ22" i="1"/>
  <c r="BD68" i="1"/>
  <c r="BG68" i="1"/>
  <c r="BH68" i="1"/>
  <c r="BK68" i="1"/>
  <c r="BC68" i="1"/>
  <c r="BR68" i="1"/>
  <c r="BB7" i="1"/>
  <c r="BB6" i="1"/>
  <c r="BK8" i="1"/>
  <c r="BU68" i="1"/>
  <c r="BN68" i="1"/>
  <c r="BS68" i="1"/>
  <c r="BD22" i="1"/>
  <c r="BG22" i="1"/>
  <c r="BI66" i="1"/>
  <c r="BU7" i="1"/>
  <c r="BN7" i="1"/>
  <c r="BS7" i="1"/>
  <c r="BH52" i="1"/>
  <c r="BK52" i="1"/>
  <c r="BC52" i="1"/>
  <c r="BR52" i="1"/>
  <c r="BW52" i="1"/>
  <c r="BD52" i="1"/>
  <c r="BG52" i="1"/>
  <c r="BC8" i="1"/>
  <c r="BR8" i="1"/>
  <c r="BW8" i="1"/>
  <c r="BU69" i="1"/>
  <c r="BN69" i="1"/>
  <c r="BS69" i="1"/>
  <c r="BC49" i="1"/>
  <c r="BR49" i="1"/>
  <c r="BW49" i="1"/>
  <c r="BD49" i="1"/>
  <c r="BG49" i="1"/>
  <c r="BH49" i="1"/>
  <c r="BK49" i="1"/>
  <c r="BN23" i="1"/>
  <c r="BS23" i="1"/>
  <c r="BU23" i="1"/>
  <c r="BN38" i="1"/>
  <c r="BS38" i="1"/>
  <c r="BU38" i="1"/>
  <c r="BN66" i="1"/>
  <c r="BS66" i="1"/>
  <c r="BU66" i="1"/>
  <c r="BC67" i="1"/>
  <c r="BR67" i="1"/>
  <c r="BW67" i="1"/>
  <c r="BD67" i="1"/>
  <c r="BG67" i="1"/>
  <c r="BH67" i="1"/>
  <c r="BK67" i="1"/>
  <c r="BE7" i="1"/>
  <c r="BI7" i="1"/>
  <c r="BC38" i="1"/>
  <c r="BR38" i="1"/>
  <c r="BD38" i="1"/>
  <c r="BG38" i="1"/>
  <c r="AW66" i="1"/>
  <c r="BG50" i="1"/>
  <c r="BH51" i="1"/>
  <c r="BK51" i="1"/>
  <c r="BC51" i="1"/>
  <c r="BR51" i="1"/>
  <c r="BD51" i="1"/>
  <c r="BG51" i="1"/>
  <c r="BC69" i="1"/>
  <c r="BR69" i="1"/>
  <c r="BW69" i="1"/>
  <c r="BD69" i="1"/>
  <c r="BG69" i="1"/>
  <c r="BH69" i="1"/>
  <c r="BK69" i="1"/>
  <c r="BG37" i="1"/>
  <c r="BH50" i="1"/>
  <c r="BK50" i="1"/>
  <c r="BN51" i="1"/>
  <c r="BS51" i="1"/>
  <c r="BU51" i="1"/>
  <c r="BF23" i="1"/>
  <c r="BJ23" i="1"/>
  <c r="BC23" i="1"/>
  <c r="BR23" i="1"/>
  <c r="BW23" i="1"/>
  <c r="BU36" i="1"/>
  <c r="BN36" i="1"/>
  <c r="BS36" i="1"/>
  <c r="BH22" i="1"/>
  <c r="BK22" i="1"/>
  <c r="BI23" i="1"/>
  <c r="AZ36" i="1"/>
  <c r="BE23" i="1"/>
  <c r="AY26" i="1"/>
  <c r="A26" i="1"/>
  <c r="BX22" i="1"/>
  <c r="BW68" i="1"/>
  <c r="BF6" i="1"/>
  <c r="BG6" i="1"/>
  <c r="BJ6" i="1"/>
  <c r="BK6" i="1"/>
  <c r="BC6" i="1"/>
  <c r="BR6" i="1"/>
  <c r="BW6" i="1"/>
  <c r="BW51" i="1"/>
  <c r="BG23" i="1"/>
  <c r="BD36" i="1"/>
  <c r="BG36" i="1"/>
  <c r="BC36" i="1"/>
  <c r="BR36" i="1"/>
  <c r="BW36" i="1"/>
  <c r="BH36" i="1"/>
  <c r="BK36" i="1"/>
  <c r="BC66" i="1"/>
  <c r="BR66" i="1"/>
  <c r="BW66" i="1"/>
  <c r="AV74" i="1"/>
  <c r="BD66" i="1"/>
  <c r="BG66" i="1"/>
  <c r="BH66" i="1"/>
  <c r="BK66" i="1"/>
  <c r="BX8" i="1"/>
  <c r="AY12" i="1"/>
  <c r="BX24" i="1"/>
  <c r="AY28" i="1"/>
  <c r="BW38" i="1"/>
  <c r="AV57" i="1"/>
  <c r="BH38" i="1"/>
  <c r="BK38" i="1"/>
  <c r="BK23" i="1"/>
  <c r="BX23" i="1"/>
  <c r="AY27" i="1"/>
  <c r="BF7" i="1"/>
  <c r="BJ7" i="1"/>
  <c r="A57" i="1"/>
  <c r="BX49" i="1"/>
  <c r="AV54" i="1"/>
  <c r="BK7" i="1"/>
  <c r="BC7" i="1"/>
  <c r="BR7" i="1"/>
  <c r="BW7" i="1"/>
  <c r="BG7" i="1"/>
  <c r="A40" i="1"/>
  <c r="AY40" i="1"/>
  <c r="BX36" i="1"/>
  <c r="BX37" i="1"/>
  <c r="AY41" i="1"/>
  <c r="BX51" i="1"/>
  <c r="AV56" i="1"/>
  <c r="AV55" i="1"/>
  <c r="BX50" i="1"/>
  <c r="BX69" i="1"/>
  <c r="AC57" i="1"/>
  <c r="AI57" i="1"/>
  <c r="AO57" i="1"/>
  <c r="AG57" i="1"/>
  <c r="AK57" i="1"/>
  <c r="AV59" i="1"/>
  <c r="AE57" i="1"/>
  <c r="Z57" i="1"/>
  <c r="AM57" i="1"/>
  <c r="A10" i="1"/>
  <c r="AY10" i="1"/>
  <c r="BX6" i="1"/>
  <c r="BY24" i="1"/>
  <c r="AZ28" i="1"/>
  <c r="BY23" i="1"/>
  <c r="AZ27" i="1"/>
  <c r="BX66" i="1"/>
  <c r="AV71" i="1"/>
  <c r="A74" i="1"/>
  <c r="BX68" i="1"/>
  <c r="AV73" i="1"/>
  <c r="AY11" i="1"/>
  <c r="BX7" i="1"/>
  <c r="AV72" i="1"/>
  <c r="BX52" i="1"/>
  <c r="BX67" i="1"/>
  <c r="AZ26" i="1"/>
  <c r="A27" i="1"/>
  <c r="BY22" i="1"/>
  <c r="AE26" i="1"/>
  <c r="AI26" i="1"/>
  <c r="AM26" i="1"/>
  <c r="AQ26" i="1"/>
  <c r="AW23" i="1"/>
  <c r="AG26" i="1"/>
  <c r="AK26" i="1"/>
  <c r="AC26" i="1"/>
  <c r="Z26" i="1"/>
  <c r="AO26" i="1"/>
  <c r="AY42" i="1"/>
  <c r="BX38" i="1"/>
  <c r="AZ11" i="1"/>
  <c r="BY7" i="1"/>
  <c r="BY8" i="1"/>
  <c r="AW71" i="1"/>
  <c r="A75" i="1"/>
  <c r="BY66" i="1"/>
  <c r="AW57" i="1"/>
  <c r="BY52" i="1"/>
  <c r="BY50" i="1"/>
  <c r="AW55" i="1"/>
  <c r="AZ42" i="1"/>
  <c r="BY38" i="1"/>
  <c r="AW54" i="1"/>
  <c r="BY49" i="1"/>
  <c r="BA27" i="1"/>
  <c r="BY69" i="1"/>
  <c r="AW74" i="1"/>
  <c r="BY51" i="1"/>
  <c r="AW56" i="1"/>
  <c r="F11" i="3"/>
  <c r="D4" i="3"/>
  <c r="A28" i="1"/>
  <c r="BA26" i="1"/>
  <c r="AE27" i="1"/>
  <c r="AM27" i="1"/>
  <c r="AQ27" i="1"/>
  <c r="AG27" i="1"/>
  <c r="AK27" i="1"/>
  <c r="AW24" i="1"/>
  <c r="AC27" i="1"/>
  <c r="AI27" i="1"/>
  <c r="AO27" i="1"/>
  <c r="Z27" i="1"/>
  <c r="AG74" i="1"/>
  <c r="AC74" i="1"/>
  <c r="AM74" i="1"/>
  <c r="AI74" i="1"/>
  <c r="AO74" i="1"/>
  <c r="AV76" i="1"/>
  <c r="Z74" i="1"/>
  <c r="AE74" i="1"/>
  <c r="BA28" i="1"/>
  <c r="BY6" i="1"/>
  <c r="AZ10" i="1"/>
  <c r="A11" i="1"/>
  <c r="BY37" i="1"/>
  <c r="AZ41" i="1"/>
  <c r="A41" i="1"/>
  <c r="BY36" i="1"/>
  <c r="AZ40" i="1"/>
  <c r="F9" i="3"/>
  <c r="AW72" i="1"/>
  <c r="BY67" i="1"/>
  <c r="A58" i="1"/>
  <c r="AZ12" i="1"/>
  <c r="BY68" i="1"/>
  <c r="AW73" i="1"/>
  <c r="AC10" i="1"/>
  <c r="AG10" i="1"/>
  <c r="AM10" i="1"/>
  <c r="AW7" i="1"/>
  <c r="AI10" i="1"/>
  <c r="AO10" i="1"/>
  <c r="Z10" i="1"/>
  <c r="AE10" i="1"/>
  <c r="AQ57" i="1"/>
  <c r="AI40" i="1"/>
  <c r="AO40" i="1"/>
  <c r="AM40" i="1"/>
  <c r="AQ40" i="1"/>
  <c r="AE40" i="1"/>
  <c r="AC40" i="1"/>
  <c r="AW37" i="1"/>
  <c r="Z40" i="1"/>
  <c r="AG40" i="1"/>
  <c r="AH32" i="3"/>
  <c r="AB33" i="3"/>
  <c r="AX74" i="1"/>
  <c r="BZ69" i="1"/>
  <c r="BA42" i="1"/>
  <c r="AB7" i="3"/>
  <c r="AK74" i="1"/>
  <c r="D9" i="3"/>
  <c r="AQ10" i="1"/>
  <c r="BA41" i="1"/>
  <c r="AK10" i="1"/>
  <c r="BZ68" i="1"/>
  <c r="AX73" i="1"/>
  <c r="AX55" i="1"/>
  <c r="BZ50" i="1"/>
  <c r="AX57" i="1"/>
  <c r="BZ52" i="1"/>
  <c r="AY57" i="1"/>
  <c r="AG28" i="1"/>
  <c r="AK28" i="1"/>
  <c r="AM28" i="1"/>
  <c r="AQ28" i="1"/>
  <c r="Z28" i="1"/>
  <c r="AE28" i="1"/>
  <c r="AC28" i="1"/>
  <c r="AI28" i="1"/>
  <c r="AO28" i="1"/>
  <c r="AX54" i="1"/>
  <c r="A59" i="1"/>
  <c r="BZ49" i="1"/>
  <c r="AV60" i="1"/>
  <c r="D5" i="3"/>
  <c r="Z58" i="1"/>
  <c r="AE58" i="1"/>
  <c r="AO58" i="1"/>
  <c r="AI58" i="1"/>
  <c r="AG58" i="1"/>
  <c r="AK58" i="1"/>
  <c r="AM58" i="1"/>
  <c r="AQ58" i="1"/>
  <c r="AC58" i="1"/>
  <c r="A12" i="1"/>
  <c r="BA10" i="1"/>
  <c r="AQ74" i="1"/>
  <c r="BZ67" i="1"/>
  <c r="AX72" i="1"/>
  <c r="AX71" i="1"/>
  <c r="BZ66" i="1"/>
  <c r="A76" i="1"/>
  <c r="AV77" i="1"/>
  <c r="F5" i="3"/>
  <c r="AI75" i="1"/>
  <c r="AM75" i="1"/>
  <c r="AQ75" i="1"/>
  <c r="AO75" i="1"/>
  <c r="AG75" i="1"/>
  <c r="AE75" i="1"/>
  <c r="Z75" i="1"/>
  <c r="AC75" i="1"/>
  <c r="AE41" i="1"/>
  <c r="AI41" i="1"/>
  <c r="AO41" i="1"/>
  <c r="Z41" i="1"/>
  <c r="AW38" i="1"/>
  <c r="F4" i="3"/>
  <c r="AC41" i="1"/>
  <c r="AM41" i="1"/>
  <c r="AQ41" i="1"/>
  <c r="AG41" i="1"/>
  <c r="AK41" i="1"/>
  <c r="BZ51" i="1"/>
  <c r="AX56" i="1"/>
  <c r="D8" i="3"/>
  <c r="AK40" i="1"/>
  <c r="AW8" i="1"/>
  <c r="F10" i="3"/>
  <c r="AO11" i="1"/>
  <c r="Z11" i="1"/>
  <c r="AC11" i="1"/>
  <c r="AE11" i="1"/>
  <c r="AM11" i="1"/>
  <c r="AG11" i="1"/>
  <c r="AI11" i="1"/>
  <c r="AH16" i="3"/>
  <c r="AB17" i="3"/>
  <c r="BA12" i="1"/>
  <c r="D10" i="3"/>
  <c r="BA11" i="1"/>
  <c r="A42" i="1"/>
  <c r="BA40" i="1"/>
  <c r="AB29" i="3"/>
  <c r="D11" i="3"/>
  <c r="AB25" i="3"/>
  <c r="AH24" i="3"/>
  <c r="AB9" i="3"/>
  <c r="F8" i="3"/>
  <c r="Z12" i="1"/>
  <c r="AG12" i="1"/>
  <c r="AO12" i="1"/>
  <c r="AI12" i="1"/>
  <c r="AE12" i="1"/>
  <c r="AM12" i="1"/>
  <c r="AQ12" i="1"/>
  <c r="AC12" i="1"/>
  <c r="AY73" i="1"/>
  <c r="AY71" i="1"/>
  <c r="A77" i="1"/>
  <c r="AE76" i="1"/>
  <c r="AG76" i="1"/>
  <c r="AO76" i="1"/>
  <c r="Z76" i="1"/>
  <c r="AC76" i="1"/>
  <c r="AI76" i="1"/>
  <c r="AM76" i="1"/>
  <c r="AB11" i="3"/>
  <c r="AH12" i="3"/>
  <c r="F14" i="3"/>
  <c r="AY72" i="1"/>
  <c r="Z42" i="1"/>
  <c r="AE42" i="1"/>
  <c r="AG42" i="1"/>
  <c r="AM42" i="1"/>
  <c r="AC42" i="1"/>
  <c r="AI42" i="1"/>
  <c r="AO42" i="1"/>
  <c r="AB19" i="3"/>
  <c r="AH20" i="3"/>
  <c r="AH4" i="3"/>
  <c r="AB3" i="3"/>
  <c r="AY54" i="1"/>
  <c r="A60" i="1"/>
  <c r="AY56" i="1"/>
  <c r="AC59" i="1"/>
  <c r="AI59" i="1"/>
  <c r="AO59" i="1"/>
  <c r="Z59" i="1"/>
  <c r="AM59" i="1"/>
  <c r="AQ59" i="1"/>
  <c r="AE59" i="1"/>
  <c r="AG59" i="1"/>
  <c r="AY74" i="1"/>
  <c r="AB27" i="3"/>
  <c r="AY55" i="1"/>
  <c r="AK75" i="1"/>
  <c r="AK11" i="1"/>
  <c r="AQ11" i="1"/>
  <c r="Z60" i="1"/>
  <c r="AC60" i="1"/>
  <c r="AG60" i="1"/>
  <c r="AE60" i="1"/>
  <c r="AI60" i="1"/>
  <c r="AM60" i="1"/>
  <c r="AQ60" i="1"/>
  <c r="AO60" i="1"/>
  <c r="AK12" i="1"/>
  <c r="AH8" i="3"/>
  <c r="AQ42" i="1"/>
  <c r="AK76" i="1"/>
  <c r="AN14" i="3"/>
  <c r="AK42" i="1"/>
  <c r="AH28" i="3"/>
  <c r="AG77" i="1"/>
  <c r="AK77" i="1"/>
  <c r="AC77" i="1"/>
  <c r="AI77" i="1"/>
  <c r="AO77" i="1"/>
  <c r="AM77" i="1"/>
  <c r="AQ77" i="1"/>
  <c r="Z77" i="1"/>
  <c r="AE77" i="1"/>
  <c r="AK59" i="1"/>
  <c r="AQ76" i="1"/>
  <c r="AK60" i="1"/>
</calcChain>
</file>

<file path=xl/sharedStrings.xml><?xml version="1.0" encoding="utf-8"?>
<sst xmlns="http://schemas.openxmlformats.org/spreadsheetml/2006/main" count="514" uniqueCount="136">
  <si>
    <t>Centro Sportivo Italiano</t>
  </si>
  <si>
    <t>Commissione Tecnica Nazionale</t>
  </si>
  <si>
    <t>Tav.</t>
  </si>
  <si>
    <t>Ora</t>
  </si>
  <si>
    <t>Incontri</t>
  </si>
  <si>
    <t>1° set</t>
  </si>
  <si>
    <t>2° set</t>
  </si>
  <si>
    <t>3° set</t>
  </si>
  <si>
    <t>4° set</t>
  </si>
  <si>
    <t>5° set</t>
  </si>
  <si>
    <t>ris.</t>
  </si>
  <si>
    <t>Funzioni Partite</t>
  </si>
  <si>
    <t>partite vinte</t>
  </si>
  <si>
    <t>partite perse</t>
  </si>
  <si>
    <t>set</t>
  </si>
  <si>
    <t>punti</t>
  </si>
  <si>
    <t>conta set</t>
  </si>
  <si>
    <t>A</t>
  </si>
  <si>
    <t>-</t>
  </si>
  <si>
    <t>PART 1</t>
  </si>
  <si>
    <t>PART.2</t>
  </si>
  <si>
    <t>PART.3</t>
  </si>
  <si>
    <t>PUNTI classifica</t>
  </si>
  <si>
    <t>set vinti</t>
  </si>
  <si>
    <t>diff set</t>
  </si>
  <si>
    <t>punti vinti</t>
  </si>
  <si>
    <t>punti persi</t>
  </si>
  <si>
    <t>diff punti</t>
  </si>
  <si>
    <t>punti clas</t>
  </si>
  <si>
    <t>set 1</t>
  </si>
  <si>
    <t>set 2</t>
  </si>
  <si>
    <t>set 3</t>
  </si>
  <si>
    <t>set 4</t>
  </si>
  <si>
    <t>set 5</t>
  </si>
  <si>
    <t>conta VC</t>
  </si>
  <si>
    <t>conta pc</t>
  </si>
  <si>
    <t>C</t>
  </si>
  <si>
    <t>qualificati</t>
  </si>
  <si>
    <t>B</t>
  </si>
  <si>
    <t>Classifica</t>
  </si>
  <si>
    <t>Giocatore</t>
  </si>
  <si>
    <t>Punti</t>
  </si>
  <si>
    <t>V</t>
  </si>
  <si>
    <t>P</t>
  </si>
  <si>
    <t>SV</t>
  </si>
  <si>
    <t>SP</t>
  </si>
  <si>
    <t>PV</t>
  </si>
  <si>
    <t>PP</t>
  </si>
  <si>
    <t>Diff. Punti</t>
  </si>
  <si>
    <t>Primo classificato</t>
  </si>
  <si>
    <t>Secondo classificato</t>
  </si>
  <si>
    <t>Girone 2</t>
  </si>
  <si>
    <t>Girone 1</t>
  </si>
  <si>
    <t>Girone 3</t>
  </si>
  <si>
    <t>Girone 4</t>
  </si>
  <si>
    <t>Girone 5</t>
  </si>
  <si>
    <t>1° in Classifica Generale</t>
  </si>
  <si>
    <t>2° in Classifica Generale</t>
  </si>
  <si>
    <t>3° in Classifica Generale</t>
  </si>
  <si>
    <t>4° in Classifica Generale</t>
  </si>
  <si>
    <t>5° in Classifica Generale</t>
  </si>
  <si>
    <t>6° in Classifica Generale</t>
  </si>
  <si>
    <t>7° in Classifica Generale</t>
  </si>
  <si>
    <t>8° in Classifica Generale</t>
  </si>
  <si>
    <t>9° in Classifica Generale</t>
  </si>
  <si>
    <t>10° in Classifica Generale</t>
  </si>
  <si>
    <t>11° in Classifica Generale</t>
  </si>
  <si>
    <t>12° in Classifica Generale</t>
  </si>
  <si>
    <t>13° in Classifica Generale</t>
  </si>
  <si>
    <t>16° in Classifica Generale</t>
  </si>
  <si>
    <t>17° in Classifica Generale</t>
  </si>
  <si>
    <t>ELENCO PARTITE</t>
  </si>
  <si>
    <t>OTTAVI</t>
  </si>
  <si>
    <t>QUARTI</t>
  </si>
  <si>
    <t>SEMIFINALI</t>
  </si>
  <si>
    <t>FINALE</t>
  </si>
  <si>
    <t>OTTAVI DI FINALE</t>
  </si>
  <si>
    <t>QUARTI DI FINALE</t>
  </si>
  <si>
    <t>SEMIFINALE</t>
  </si>
  <si>
    <t>Funzioni Classifica</t>
  </si>
  <si>
    <t>Tav</t>
  </si>
  <si>
    <t>PART 4</t>
  </si>
  <si>
    <t>PART.5</t>
  </si>
  <si>
    <t>PART.6</t>
  </si>
  <si>
    <t>partita1</t>
  </si>
  <si>
    <t>partita2</t>
  </si>
  <si>
    <t>partita 3</t>
  </si>
  <si>
    <t>totale vinte</t>
  </si>
  <si>
    <t>totale perse</t>
  </si>
  <si>
    <t>punti fatti</t>
  </si>
  <si>
    <t>punti subiti</t>
  </si>
  <si>
    <t>diff. Punti</t>
  </si>
  <si>
    <t>TOTALE</t>
  </si>
  <si>
    <t>tot 2° cla</t>
  </si>
  <si>
    <t>tot 3° cla</t>
  </si>
  <si>
    <t>tot 4° cla</t>
  </si>
  <si>
    <t>D</t>
  </si>
  <si>
    <t>E</t>
  </si>
  <si>
    <t>Terzo Classificato</t>
  </si>
  <si>
    <t>Quarto classificato</t>
  </si>
  <si>
    <t>F</t>
  </si>
  <si>
    <t>14° in Classifica Generale</t>
  </si>
  <si>
    <t>15° in Classifica Generale</t>
  </si>
  <si>
    <t>FINALISSIMA</t>
  </si>
  <si>
    <t>X</t>
  </si>
  <si>
    <t>funzioni classifica</t>
  </si>
  <si>
    <t>part 1</t>
  </si>
  <si>
    <t>part 2</t>
  </si>
  <si>
    <t>part 3</t>
  </si>
  <si>
    <t>tot vinte</t>
  </si>
  <si>
    <t>part3</t>
  </si>
  <si>
    <t>tot perse</t>
  </si>
  <si>
    <t>set persi</t>
  </si>
  <si>
    <t>TOT</t>
  </si>
  <si>
    <t>2° cl</t>
  </si>
  <si>
    <t>3° cl</t>
  </si>
  <si>
    <t>Terzo classificato</t>
  </si>
  <si>
    <t>--</t>
  </si>
  <si>
    <t>Cat.  FITeT A M/F</t>
  </si>
  <si>
    <t>VAVOTICI ALESSANDRO - TT ARSENAL (RE)</t>
  </si>
  <si>
    <t>GAIANI STEFANO - TT S. POLO (PR)</t>
  </si>
  <si>
    <t>TINI ALESSANDRO - TT S. POLO (PR)</t>
  </si>
  <si>
    <t>STEFANI CIRO - V. CASALGRANDE (RE)</t>
  </si>
  <si>
    <t>MAUGERI WILLIAM TT BISMANTOVA (RE)</t>
  </si>
  <si>
    <t>POLI MARCO - DYNAMIS MANZOLINI (MO)</t>
  </si>
  <si>
    <t>DEBBI M. ELISABETTA v. CASALGRANDE (RE)</t>
  </si>
  <si>
    <t>SCARUFFI TIZIANO - TT BISMANTOVA (RE)</t>
  </si>
  <si>
    <t>ROSSI FERDINANDO - TT S. POLO (PR)</t>
  </si>
  <si>
    <t>VEZZOSI MARCO - V. CASALGRANDE (RE)</t>
  </si>
  <si>
    <t>ROMANI DIEGO - TT S. POLO (PR)</t>
  </si>
  <si>
    <t>ZAMBELLI ENRICO - O. CRISTO RE (RE)</t>
  </si>
  <si>
    <t>RIPANO RAIMOND - TT BISMANTOVA (RE)</t>
  </si>
  <si>
    <t>CARROZZI LUCA - V. CASALGRANDE (RE)</t>
  </si>
  <si>
    <t>SLOBODENIUC OLGA - TT BISMANTOVA (RE)</t>
  </si>
  <si>
    <t xml:space="preserve">RATHNAYAKE DON MANJULA (V. CASALGRANDE) </t>
  </si>
  <si>
    <t>MILIANTI MARCO - TT S. POLO (PR)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</si>
</sst>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000000000"/>
  </numFmts>
  <fonts count="19" x14ac:knownFonts="1">
    <font>
      <sz val="10"/>
      <name val="Arial"/>
    </font>
    <font>
      <b/>
      <sz val="14"/>
      <name val="Berlin Sans FB Demi"/>
      <family val="2"/>
    </font>
    <font>
      <b/>
      <sz val="10"/>
      <name val="Arial"/>
      <family val="2"/>
    </font>
    <font>
      <b/>
      <sz val="12"/>
      <name val="Berlin Sans FB Dem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name val="Arial Black"/>
      <family val="2"/>
    </font>
    <font>
      <sz val="9"/>
      <color indexed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1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6" fillId="0" borderId="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2" borderId="2" xfId="0" applyFill="1" applyBorder="1" applyProtection="1"/>
    <xf numFmtId="0" fontId="0" fillId="2" borderId="0" xfId="0" applyFill="1" applyProtection="1"/>
    <xf numFmtId="0" fontId="9" fillId="3" borderId="3" xfId="0" applyFont="1" applyFill="1" applyBorder="1" applyAlignment="1" applyProtection="1">
      <alignment horizontal="center" vertical="center"/>
      <protection locked="0"/>
    </xf>
    <xf numFmtId="0" fontId="9" fillId="3" borderId="4" xfId="0" applyFont="1" applyFill="1" applyBorder="1" applyAlignment="1" applyProtection="1">
      <alignment horizontal="center" vertical="center"/>
      <protection locked="0"/>
    </xf>
    <xf numFmtId="0" fontId="9" fillId="3" borderId="5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49" fontId="8" fillId="2" borderId="1" xfId="0" applyNumberFormat="1" applyFont="1" applyFill="1" applyBorder="1" applyAlignment="1" applyProtection="1">
      <alignment vertical="center" shrinkToFit="1"/>
    </xf>
    <xf numFmtId="0" fontId="0" fillId="3" borderId="8" xfId="0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0" fontId="9" fillId="3" borderId="10" xfId="0" applyFont="1" applyFill="1" applyBorder="1" applyAlignment="1" applyProtection="1">
      <alignment horizontal="center" vertical="center"/>
      <protection locked="0"/>
    </xf>
    <xf numFmtId="0" fontId="9" fillId="3" borderId="11" xfId="0" applyFont="1" applyFill="1" applyBorder="1" applyAlignment="1" applyProtection="1">
      <alignment horizontal="center" vertical="center"/>
      <protection locked="0"/>
    </xf>
    <xf numFmtId="0" fontId="9" fillId="3" borderId="12" xfId="0" applyFont="1" applyFill="1" applyBorder="1" applyAlignment="1" applyProtection="1">
      <alignment horizontal="center" vertical="center"/>
      <protection locked="0"/>
    </xf>
    <xf numFmtId="0" fontId="9" fillId="3" borderId="13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2" fontId="0" fillId="3" borderId="15" xfId="0" applyNumberFormat="1" applyFill="1" applyBorder="1" applyAlignment="1" applyProtection="1">
      <alignment horizontal="center" vertical="center"/>
      <protection locked="0"/>
    </xf>
    <xf numFmtId="0" fontId="9" fillId="3" borderId="14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 wrapText="1" shrinkToFit="1"/>
    </xf>
    <xf numFmtId="0" fontId="2" fillId="0" borderId="0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9" fillId="0" borderId="21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23" xfId="0" applyFont="1" applyBorder="1" applyAlignment="1" applyProtection="1">
      <alignment horizontal="center" vertical="center"/>
    </xf>
    <xf numFmtId="0" fontId="12" fillId="3" borderId="24" xfId="0" applyFont="1" applyFill="1" applyBorder="1" applyAlignment="1" applyProtection="1">
      <alignment vertical="center"/>
      <protection locked="0"/>
    </xf>
    <xf numFmtId="0" fontId="12" fillId="0" borderId="25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horizontal="center" vertical="center"/>
    </xf>
    <xf numFmtId="0" fontId="12" fillId="3" borderId="9" xfId="0" applyFont="1" applyFill="1" applyBorder="1" applyAlignment="1" applyProtection="1">
      <alignment vertical="center"/>
      <protection locked="0"/>
    </xf>
    <xf numFmtId="0" fontId="12" fillId="0" borderId="27" xfId="0" applyFont="1" applyBorder="1" applyAlignment="1" applyProtection="1">
      <alignment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0" fontId="16" fillId="0" borderId="28" xfId="0" applyFont="1" applyBorder="1" applyAlignment="1">
      <alignment horizontal="center" vertical="center"/>
    </xf>
    <xf numFmtId="2" fontId="16" fillId="0" borderId="28" xfId="0" applyNumberFormat="1" applyFont="1" applyBorder="1" applyAlignment="1">
      <alignment horizontal="center" vertical="center"/>
    </xf>
    <xf numFmtId="0" fontId="13" fillId="3" borderId="23" xfId="0" applyFont="1" applyFill="1" applyBorder="1" applyAlignment="1" applyProtection="1">
      <alignment horizontal="center" vertical="center"/>
      <protection locked="0"/>
    </xf>
    <xf numFmtId="0" fontId="13" fillId="0" borderId="29" xfId="0" applyFont="1" applyBorder="1" applyAlignment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  <protection locked="0"/>
    </xf>
    <xf numFmtId="0" fontId="10" fillId="3" borderId="31" xfId="0" applyFont="1" applyFill="1" applyBorder="1" applyAlignment="1" applyProtection="1">
      <alignment horizontal="center" vertical="center"/>
      <protection locked="0"/>
    </xf>
    <xf numFmtId="1" fontId="10" fillId="0" borderId="32" xfId="0" applyNumberFormat="1" applyFont="1" applyFill="1" applyBorder="1" applyAlignment="1" applyProtection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13" fillId="3" borderId="26" xfId="0" applyFont="1" applyFill="1" applyBorder="1" applyAlignment="1" applyProtection="1">
      <alignment horizontal="center" vertical="center"/>
      <protection locked="0"/>
    </xf>
    <xf numFmtId="2" fontId="13" fillId="3" borderId="27" xfId="0" applyNumberFormat="1" applyFont="1" applyFill="1" applyBorder="1" applyAlignment="1" applyProtection="1">
      <alignment horizontal="center" vertical="center"/>
      <protection locked="0"/>
    </xf>
    <xf numFmtId="0" fontId="10" fillId="3" borderId="26" xfId="0" applyFont="1" applyFill="1" applyBorder="1" applyAlignment="1" applyProtection="1">
      <alignment horizontal="center" vertical="center"/>
      <protection locked="0"/>
    </xf>
    <xf numFmtId="0" fontId="10" fillId="3" borderId="27" xfId="0" applyFont="1" applyFill="1" applyBorder="1" applyAlignment="1" applyProtection="1">
      <alignment horizontal="center" vertical="center"/>
      <protection locked="0"/>
    </xf>
    <xf numFmtId="0" fontId="13" fillId="0" borderId="5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3" fillId="3" borderId="36" xfId="0" applyFont="1" applyFill="1" applyBorder="1" applyAlignment="1" applyProtection="1">
      <alignment horizontal="center" vertical="center"/>
      <protection locked="0"/>
    </xf>
    <xf numFmtId="0" fontId="10" fillId="3" borderId="37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9" fillId="3" borderId="26" xfId="0" applyFont="1" applyFill="1" applyBorder="1" applyAlignment="1" applyProtection="1">
      <alignment horizontal="center" vertical="center"/>
      <protection locked="0"/>
    </xf>
    <xf numFmtId="2" fontId="9" fillId="3" borderId="27" xfId="0" applyNumberFormat="1" applyFont="1" applyFill="1" applyBorder="1" applyAlignment="1" applyProtection="1">
      <alignment horizontal="center" vertical="center"/>
      <protection locked="0"/>
    </xf>
    <xf numFmtId="0" fontId="13" fillId="0" borderId="39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0" fillId="3" borderId="36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3" fillId="0" borderId="0" xfId="0" applyFont="1" applyAlignment="1">
      <alignment vertical="center" wrapText="1"/>
    </xf>
    <xf numFmtId="0" fontId="13" fillId="0" borderId="41" xfId="0" applyFont="1" applyFill="1" applyBorder="1" applyAlignment="1">
      <alignment vertical="center" wrapText="1"/>
    </xf>
    <xf numFmtId="0" fontId="10" fillId="3" borderId="25" xfId="0" applyFont="1" applyFill="1" applyBorder="1" applyAlignment="1" applyProtection="1">
      <alignment horizontal="center" vertical="center"/>
      <protection locked="0"/>
    </xf>
    <xf numFmtId="0" fontId="13" fillId="0" borderId="4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0" fillId="3" borderId="12" xfId="0" applyFont="1" applyFill="1" applyBorder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2" fontId="13" fillId="3" borderId="25" xfId="0" applyNumberFormat="1" applyFont="1" applyFill="1" applyBorder="1" applyAlignment="1" applyProtection="1">
      <alignment horizontal="center" vertical="center"/>
      <protection locked="0"/>
    </xf>
    <xf numFmtId="0" fontId="13" fillId="0" borderId="43" xfId="0" applyFont="1" applyFill="1" applyBorder="1" applyAlignment="1">
      <alignment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vertical="center" wrapText="1"/>
    </xf>
    <xf numFmtId="0" fontId="13" fillId="0" borderId="33" xfId="0" applyFont="1" applyFill="1" applyBorder="1" applyAlignment="1">
      <alignment horizontal="center" vertical="center" wrapText="1"/>
    </xf>
    <xf numFmtId="0" fontId="13" fillId="3" borderId="30" xfId="0" applyFont="1" applyFill="1" applyBorder="1" applyAlignment="1" applyProtection="1">
      <alignment horizontal="center" vertical="center"/>
      <protection locked="0"/>
    </xf>
    <xf numFmtId="2" fontId="13" fillId="3" borderId="31" xfId="0" applyNumberFormat="1" applyFont="1" applyFill="1" applyBorder="1" applyAlignment="1" applyProtection="1">
      <alignment horizontal="center" vertical="center"/>
      <protection locked="0"/>
    </xf>
    <xf numFmtId="2" fontId="13" fillId="3" borderId="40" xfId="0" applyNumberFormat="1" applyFont="1" applyFill="1" applyBorder="1" applyAlignment="1" applyProtection="1">
      <alignment horizontal="center" vertical="center"/>
      <protection locked="0"/>
    </xf>
    <xf numFmtId="0" fontId="13" fillId="0" borderId="44" xfId="0" applyFont="1" applyFill="1" applyBorder="1" applyAlignment="1">
      <alignment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vertical="center" wrapText="1"/>
    </xf>
    <xf numFmtId="0" fontId="13" fillId="3" borderId="37" xfId="0" applyFont="1" applyFill="1" applyBorder="1" applyAlignment="1" applyProtection="1">
      <alignment horizontal="center" vertical="center"/>
      <protection locked="0"/>
    </xf>
    <xf numFmtId="2" fontId="13" fillId="3" borderId="38" xfId="0" applyNumberFormat="1" applyFont="1" applyFill="1" applyBorder="1" applyAlignment="1" applyProtection="1">
      <alignment horizontal="center" vertical="center"/>
      <protection locked="0"/>
    </xf>
    <xf numFmtId="0" fontId="13" fillId="0" borderId="45" xfId="0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46" xfId="0" applyFont="1" applyFill="1" applyBorder="1" applyAlignment="1">
      <alignment vertical="center" wrapText="1"/>
    </xf>
    <xf numFmtId="0" fontId="13" fillId="0" borderId="46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vertical="center" wrapText="1"/>
    </xf>
    <xf numFmtId="0" fontId="10" fillId="3" borderId="32" xfId="0" applyFont="1" applyFill="1" applyBorder="1" applyAlignment="1" applyProtection="1">
      <alignment horizontal="center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13" fillId="0" borderId="0" xfId="0" applyFont="1" applyFill="1" applyBorder="1" applyAlignment="1">
      <alignment vertical="center"/>
    </xf>
    <xf numFmtId="0" fontId="13" fillId="0" borderId="24" xfId="0" applyFont="1" applyFill="1" applyBorder="1" applyAlignment="1">
      <alignment horizontal="left" vertical="center" wrapText="1"/>
    </xf>
    <xf numFmtId="0" fontId="13" fillId="0" borderId="43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 applyProtection="1">
      <alignment vertical="center"/>
      <protection locked="0"/>
    </xf>
    <xf numFmtId="165" fontId="0" fillId="0" borderId="0" xfId="0" applyNumberFormat="1" applyProtection="1"/>
    <xf numFmtId="0" fontId="9" fillId="0" borderId="0" xfId="0" applyFont="1" applyFill="1" applyAlignment="1" applyProtection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9" fillId="0" borderId="0" xfId="0" applyFont="1" applyFill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 wrapText="1" shrinkToFit="1"/>
    </xf>
    <xf numFmtId="0" fontId="9" fillId="0" borderId="1" xfId="0" applyFont="1" applyBorder="1" applyAlignment="1">
      <alignment horizontal="center" vertical="center" wrapText="1" shrinkToFit="1"/>
    </xf>
    <xf numFmtId="165" fontId="9" fillId="0" borderId="1" xfId="0" applyNumberFormat="1" applyFont="1" applyBorder="1" applyAlignment="1">
      <alignment horizontal="center" vertical="center" shrinkToFit="1"/>
    </xf>
    <xf numFmtId="165" fontId="0" fillId="0" borderId="1" xfId="0" applyNumberFormat="1" applyBorder="1" applyAlignment="1">
      <alignment horizontal="center" vertical="center" shrinkToFit="1"/>
    </xf>
    <xf numFmtId="165" fontId="2" fillId="0" borderId="1" xfId="0" applyNumberFormat="1" applyFont="1" applyBorder="1" applyAlignment="1">
      <alignment vertical="center" shrinkToFit="1"/>
    </xf>
    <xf numFmtId="165" fontId="0" fillId="0" borderId="1" xfId="0" applyNumberFormat="1" applyBorder="1" applyAlignment="1">
      <alignment vertical="center" shrinkToFit="1"/>
    </xf>
    <xf numFmtId="2" fontId="0" fillId="3" borderId="43" xfId="0" applyNumberForma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13" fillId="0" borderId="48" xfId="0" applyFont="1" applyBorder="1" applyAlignment="1">
      <alignment horizontal="left" vertical="center" wrapText="1"/>
    </xf>
    <xf numFmtId="0" fontId="9" fillId="0" borderId="0" xfId="0" applyNumberFormat="1" applyFont="1" applyFill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5" fontId="18" fillId="7" borderId="1" xfId="0" applyNumberFormat="1" applyFont="1" applyFill="1" applyBorder="1" applyAlignment="1">
      <alignment horizontal="center" vertical="center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13" fillId="0" borderId="49" xfId="0" applyFont="1" applyBorder="1" applyAlignment="1">
      <alignment horizontal="left" vertical="center" wrapText="1"/>
    </xf>
    <xf numFmtId="0" fontId="9" fillId="0" borderId="1" xfId="0" applyFont="1" applyFill="1" applyBorder="1" applyAlignment="1" applyProtection="1">
      <alignment horizontal="center" vertical="center"/>
    </xf>
    <xf numFmtId="49" fontId="2" fillId="0" borderId="50" xfId="0" applyNumberFormat="1" applyFont="1" applyFill="1" applyBorder="1" applyAlignment="1" applyProtection="1">
      <alignment horizontal="center" vertical="center" wrapText="1"/>
    </xf>
    <xf numFmtId="0" fontId="2" fillId="0" borderId="19" xfId="0" applyFont="1" applyFill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3" fillId="0" borderId="51" xfId="0" applyFont="1" applyBorder="1" applyAlignment="1">
      <alignment horizontal="left" vertical="center" wrapText="1"/>
    </xf>
    <xf numFmtId="0" fontId="9" fillId="0" borderId="20" xfId="0" applyFont="1" applyFill="1" applyBorder="1" applyAlignment="1" applyProtection="1">
      <alignment horizontal="left" vertical="center" wrapText="1"/>
    </xf>
    <xf numFmtId="0" fontId="9" fillId="0" borderId="19" xfId="0" applyFont="1" applyFill="1" applyBorder="1" applyAlignment="1" applyProtection="1">
      <alignment horizontal="center" vertical="center"/>
    </xf>
    <xf numFmtId="0" fontId="9" fillId="0" borderId="0" xfId="0" applyFont="1" applyFill="1" applyProtection="1"/>
    <xf numFmtId="165" fontId="0" fillId="0" borderId="0" xfId="0" applyNumberFormat="1"/>
    <xf numFmtId="0" fontId="12" fillId="8" borderId="9" xfId="0" applyFont="1" applyFill="1" applyBorder="1" applyAlignment="1" applyProtection="1">
      <alignment vertical="center"/>
      <protection locked="0"/>
    </xf>
    <xf numFmtId="0" fontId="12" fillId="8" borderId="44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horizontal="center" vertical="center"/>
    </xf>
    <xf numFmtId="2" fontId="13" fillId="0" borderId="0" xfId="0" applyNumberFormat="1" applyFont="1" applyFill="1" applyAlignment="1">
      <alignment horizontal="center" vertical="center"/>
    </xf>
    <xf numFmtId="0" fontId="11" fillId="0" borderId="35" xfId="0" applyFont="1" applyFill="1" applyBorder="1" applyAlignment="1">
      <alignment horizontal="right" vertical="center" wrapText="1"/>
    </xf>
    <xf numFmtId="0" fontId="11" fillId="0" borderId="35" xfId="0" applyFont="1" applyBorder="1" applyAlignment="1">
      <alignment horizontal="right" vertical="center"/>
    </xf>
    <xf numFmtId="0" fontId="12" fillId="0" borderId="36" xfId="0" applyFont="1" applyBorder="1" applyAlignment="1" applyProtection="1">
      <alignment horizontal="center" vertical="center"/>
    </xf>
    <xf numFmtId="0" fontId="12" fillId="0" borderId="40" xfId="0" applyFont="1" applyBorder="1" applyAlignment="1" applyProtection="1">
      <alignment vertical="center"/>
    </xf>
    <xf numFmtId="0" fontId="11" fillId="0" borderId="35" xfId="0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40" xfId="0" applyFont="1" applyFill="1" applyBorder="1" applyAlignment="1">
      <alignment horizontal="left" vertical="center" wrapText="1"/>
    </xf>
    <xf numFmtId="0" fontId="2" fillId="0" borderId="0" xfId="0" applyFont="1" applyProtection="1"/>
    <xf numFmtId="165" fontId="2" fillId="0" borderId="0" xfId="0" applyNumberFormat="1" applyFont="1" applyProtection="1"/>
    <xf numFmtId="49" fontId="0" fillId="0" borderId="0" xfId="0" applyNumberFormat="1" applyAlignment="1" applyProtection="1">
      <alignment horizontal="left" vertical="center"/>
    </xf>
    <xf numFmtId="165" fontId="0" fillId="0" borderId="0" xfId="0" applyNumberFormat="1" applyAlignment="1" applyProtection="1">
      <alignment horizontal="center"/>
    </xf>
    <xf numFmtId="0" fontId="0" fillId="0" borderId="35" xfId="0" applyBorder="1" applyProtection="1"/>
    <xf numFmtId="0" fontId="0" fillId="0" borderId="0" xfId="0" applyBorder="1" applyAlignment="1" applyProtection="1">
      <alignment horizontal="left" vertical="center"/>
    </xf>
    <xf numFmtId="0" fontId="2" fillId="3" borderId="3" xfId="0" applyFont="1" applyFill="1" applyBorder="1" applyAlignment="1" applyProtection="1">
      <alignment horizontal="center" vertical="center"/>
      <protection locked="0"/>
    </xf>
    <xf numFmtId="2" fontId="0" fillId="3" borderId="52" xfId="0" applyNumberForma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</xf>
    <xf numFmtId="0" fontId="17" fillId="0" borderId="48" xfId="0" applyFont="1" applyBorder="1" applyAlignment="1" applyProtection="1">
      <alignment horizontal="center" vertical="center" wrapText="1"/>
    </xf>
    <xf numFmtId="0" fontId="8" fillId="0" borderId="53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  <xf numFmtId="0" fontId="7" fillId="0" borderId="55" xfId="0" applyFont="1" applyBorder="1" applyAlignment="1" applyProtection="1">
      <alignment horizontal="center" vertical="center" wrapText="1" shrinkToFit="1"/>
    </xf>
    <xf numFmtId="0" fontId="8" fillId="0" borderId="1" xfId="0" applyFont="1" applyBorder="1" applyAlignment="1" applyProtection="1">
      <alignment vertical="center" shrinkToFit="1"/>
    </xf>
    <xf numFmtId="0" fontId="8" fillId="0" borderId="55" xfId="0" applyFont="1" applyBorder="1" applyAlignment="1" applyProtection="1">
      <alignment vertical="center" shrinkToFit="1"/>
    </xf>
    <xf numFmtId="165" fontId="8" fillId="0" borderId="1" xfId="0" applyNumberFormat="1" applyFont="1" applyBorder="1" applyAlignment="1" applyProtection="1">
      <alignment horizontal="center" vertical="center" shrinkToFit="1"/>
    </xf>
    <xf numFmtId="165" fontId="8" fillId="0" borderId="56" xfId="0" applyNumberFormat="1" applyFont="1" applyBorder="1" applyAlignment="1" applyProtection="1">
      <alignment horizontal="center" vertical="center" shrinkToFit="1"/>
    </xf>
    <xf numFmtId="165" fontId="0" fillId="0" borderId="1" xfId="0" applyNumberFormat="1" applyBorder="1" applyAlignment="1" applyProtection="1">
      <alignment vertical="center" wrapText="1"/>
    </xf>
    <xf numFmtId="165" fontId="2" fillId="0" borderId="1" xfId="0" applyNumberFormat="1" applyFont="1" applyBorder="1" applyAlignment="1" applyProtection="1">
      <alignment vertical="center"/>
    </xf>
    <xf numFmtId="165" fontId="0" fillId="0" borderId="1" xfId="0" applyNumberFormat="1" applyBorder="1" applyAlignment="1" applyProtection="1">
      <alignment vertical="center"/>
    </xf>
    <xf numFmtId="0" fontId="0" fillId="0" borderId="12" xfId="0" applyBorder="1" applyAlignment="1" applyProtection="1">
      <alignment horizontal="center" vertical="center"/>
    </xf>
    <xf numFmtId="0" fontId="17" fillId="0" borderId="49" xfId="0" applyFont="1" applyBorder="1" applyAlignment="1" applyProtection="1">
      <alignment horizontal="center" vertical="center" wrapText="1"/>
    </xf>
    <xf numFmtId="2" fontId="0" fillId="0" borderId="0" xfId="0" applyNumberFormat="1" applyAlignment="1" applyProtection="1">
      <alignment horizontal="left" vertical="center"/>
    </xf>
    <xf numFmtId="0" fontId="2" fillId="9" borderId="53" xfId="0" applyFont="1" applyFill="1" applyBorder="1" applyAlignment="1" applyProtection="1">
      <alignment horizontal="center" vertical="center"/>
    </xf>
    <xf numFmtId="0" fontId="0" fillId="9" borderId="53" xfId="0" applyFill="1" applyBorder="1" applyAlignment="1" applyProtection="1">
      <alignment horizontal="center" vertical="center"/>
    </xf>
    <xf numFmtId="0" fontId="0" fillId="9" borderId="1" xfId="0" applyFill="1" applyBorder="1" applyAlignment="1" applyProtection="1">
      <alignment horizontal="center" vertical="center"/>
    </xf>
    <xf numFmtId="165" fontId="0" fillId="9" borderId="1" xfId="0" applyNumberFormat="1" applyFill="1" applyBorder="1" applyAlignment="1" applyProtection="1">
      <alignment horizontal="center" vertical="center"/>
    </xf>
    <xf numFmtId="165" fontId="0" fillId="0" borderId="1" xfId="0" applyNumberForma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17" fillId="0" borderId="51" xfId="0" applyFont="1" applyBorder="1" applyAlignment="1" applyProtection="1">
      <alignment horizontal="center" vertical="center" wrapText="1"/>
    </xf>
    <xf numFmtId="0" fontId="2" fillId="9" borderId="1" xfId="0" applyFont="1" applyFill="1" applyBorder="1" applyAlignment="1" applyProtection="1">
      <alignment horizontal="center" vertical="center"/>
    </xf>
    <xf numFmtId="0" fontId="0" fillId="4" borderId="54" xfId="0" applyFill="1" applyBorder="1" applyAlignment="1" applyProtection="1">
      <alignment horizontal="center" vertical="center"/>
    </xf>
    <xf numFmtId="0" fontId="2" fillId="0" borderId="57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 wrapText="1" shrinkToFit="1"/>
    </xf>
    <xf numFmtId="49" fontId="2" fillId="0" borderId="50" xfId="0" applyNumberFormat="1" applyFont="1" applyBorder="1" applyAlignment="1" applyProtection="1">
      <alignment horizontal="left" vertical="center" wrapText="1"/>
    </xf>
    <xf numFmtId="0" fontId="2" fillId="0" borderId="58" xfId="0" applyFont="1" applyBorder="1" applyAlignment="1" applyProtection="1">
      <alignment horizontal="center" vertical="center" wrapText="1"/>
    </xf>
    <xf numFmtId="0" fontId="2" fillId="0" borderId="5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 wrapText="1"/>
    </xf>
    <xf numFmtId="165" fontId="0" fillId="0" borderId="0" xfId="0" applyNumberFormat="1" applyAlignment="1" applyProtection="1">
      <alignment vertical="center" wrapText="1"/>
    </xf>
    <xf numFmtId="0" fontId="9" fillId="0" borderId="0" xfId="0" applyFont="1" applyBorder="1" applyAlignment="1" applyProtection="1">
      <alignment horizontal="left" vertical="center"/>
    </xf>
    <xf numFmtId="49" fontId="0" fillId="0" borderId="20" xfId="0" applyNumberFormat="1" applyBorder="1" applyAlignment="1" applyProtection="1">
      <alignment horizontal="left" vertical="center"/>
    </xf>
    <xf numFmtId="165" fontId="0" fillId="0" borderId="0" xfId="0" applyNumberFormat="1" applyAlignment="1" applyProtection="1">
      <alignment vertical="center"/>
    </xf>
    <xf numFmtId="0" fontId="0" fillId="0" borderId="22" xfId="0" applyNumberFormat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NumberFormat="1" applyBorder="1" applyAlignment="1" applyProtection="1">
      <alignment horizontal="left" vertical="center"/>
    </xf>
    <xf numFmtId="0" fontId="7" fillId="2" borderId="0" xfId="0" applyFont="1" applyFill="1" applyBorder="1" applyAlignment="1" applyProtection="1">
      <alignment horizontal="center" vertical="center" wrapText="1"/>
    </xf>
    <xf numFmtId="49" fontId="8" fillId="2" borderId="0" xfId="0" applyNumberFormat="1" applyFont="1" applyFill="1" applyBorder="1" applyAlignment="1" applyProtection="1">
      <alignment vertical="center" shrinkToFit="1"/>
    </xf>
    <xf numFmtId="1" fontId="0" fillId="2" borderId="0" xfId="0" quotePrefix="1" applyNumberFormat="1" applyFill="1" applyBorder="1" applyAlignment="1" applyProtection="1">
      <alignment horizontal="center" vertical="center"/>
    </xf>
    <xf numFmtId="0" fontId="13" fillId="0" borderId="0" xfId="0" applyFont="1" applyAlignment="1">
      <alignment horizontal="left" vertical="center"/>
    </xf>
    <xf numFmtId="0" fontId="11" fillId="2" borderId="0" xfId="0" applyFont="1" applyFill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63" xfId="0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9" fillId="0" borderId="13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65" xfId="0" applyFont="1" applyBorder="1" applyAlignment="1" applyProtection="1">
      <alignment horizontal="center" vertical="center"/>
    </xf>
    <xf numFmtId="0" fontId="16" fillId="0" borderId="64" xfId="0" applyFont="1" applyFill="1" applyBorder="1" applyAlignment="1" applyProtection="1">
      <alignment horizontal="left" vertical="center" wrapText="1"/>
      <protection locked="0"/>
    </xf>
    <xf numFmtId="0" fontId="16" fillId="0" borderId="51" xfId="0" applyFont="1" applyFill="1" applyBorder="1" applyAlignment="1" applyProtection="1">
      <alignment horizontal="left" vertical="center" wrapText="1"/>
      <protection locked="0"/>
    </xf>
    <xf numFmtId="0" fontId="16" fillId="0" borderId="17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16" fillId="0" borderId="68" xfId="0" applyFont="1" applyFill="1" applyBorder="1" applyAlignment="1" applyProtection="1">
      <alignment horizontal="left" vertical="center" wrapText="1"/>
      <protection locked="0"/>
    </xf>
    <xf numFmtId="0" fontId="16" fillId="0" borderId="49" xfId="0" applyFont="1" applyFill="1" applyBorder="1" applyAlignment="1" applyProtection="1">
      <alignment horizontal="left" vertical="center" wrapText="1"/>
      <protection locked="0"/>
    </xf>
    <xf numFmtId="0" fontId="16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/>
    </xf>
    <xf numFmtId="0" fontId="2" fillId="0" borderId="49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52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54" xfId="0" applyFont="1" applyBorder="1" applyAlignment="1" applyProtection="1">
      <alignment horizontal="center" vertical="center"/>
    </xf>
    <xf numFmtId="0" fontId="7" fillId="0" borderId="53" xfId="0" applyFont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5" fontId="7" fillId="0" borderId="53" xfId="0" applyNumberFormat="1" applyFont="1" applyBorder="1" applyAlignment="1" applyProtection="1">
      <alignment horizontal="center" vertical="center"/>
    </xf>
    <xf numFmtId="165" fontId="7" fillId="0" borderId="2" xfId="0" applyNumberFormat="1" applyFont="1" applyBorder="1" applyAlignment="1" applyProtection="1">
      <alignment horizontal="center" vertical="center"/>
    </xf>
    <xf numFmtId="165" fontId="7" fillId="0" borderId="54" xfId="0" applyNumberFormat="1" applyFont="1" applyBorder="1" applyAlignment="1" applyProtection="1">
      <alignment horizontal="center" vertical="center"/>
    </xf>
    <xf numFmtId="165" fontId="2" fillId="0" borderId="1" xfId="0" applyNumberFormat="1" applyFont="1" applyBorder="1" applyAlignment="1" applyProtection="1">
      <alignment horizontal="center" vertical="center"/>
    </xf>
    <xf numFmtId="0" fontId="7" fillId="2" borderId="53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61" xfId="0" applyFont="1" applyFill="1" applyBorder="1" applyAlignment="1" applyProtection="1">
      <alignment horizontal="left" vertical="center"/>
      <protection locked="0"/>
    </xf>
    <xf numFmtId="0" fontId="2" fillId="0" borderId="62" xfId="0" applyFont="1" applyFill="1" applyBorder="1" applyAlignment="1" applyProtection="1">
      <alignment horizontal="left" vertical="center"/>
      <protection locked="0"/>
    </xf>
    <xf numFmtId="0" fontId="9" fillId="0" borderId="9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2" fillId="0" borderId="53" xfId="0" applyFont="1" applyFill="1" applyBorder="1" applyAlignment="1" applyProtection="1">
      <alignment horizontal="left" vertical="center"/>
      <protection locked="0"/>
    </xf>
    <xf numFmtId="0" fontId="2" fillId="0" borderId="54" xfId="0" applyFont="1" applyFill="1" applyBorder="1" applyAlignment="1" applyProtection="1">
      <alignment horizontal="left" vertical="center"/>
      <protection locked="0"/>
    </xf>
    <xf numFmtId="0" fontId="10" fillId="0" borderId="1" xfId="0" applyFont="1" applyFill="1" applyBorder="1" applyAlignment="1" applyProtection="1">
      <alignment horizontal="center" vertical="center"/>
    </xf>
    <xf numFmtId="0" fontId="5" fillId="0" borderId="53" xfId="0" applyFont="1" applyFill="1" applyBorder="1" applyAlignment="1" applyProtection="1">
      <alignment horizontal="left" vertical="center"/>
    </xf>
    <xf numFmtId="0" fontId="5" fillId="0" borderId="54" xfId="0" applyFont="1" applyFill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/>
    </xf>
    <xf numFmtId="0" fontId="17" fillId="0" borderId="43" xfId="0" applyFont="1" applyFill="1" applyBorder="1" applyAlignment="1" applyProtection="1">
      <alignment horizontal="left" vertical="center" wrapText="1"/>
    </xf>
    <xf numFmtId="0" fontId="17" fillId="0" borderId="6" xfId="0" applyFont="1" applyFill="1" applyBorder="1" applyAlignment="1" applyProtection="1">
      <alignment horizontal="left" vertical="center" wrapText="1"/>
    </xf>
    <xf numFmtId="0" fontId="17" fillId="0" borderId="12" xfId="0" applyFont="1" applyBorder="1" applyAlignment="1" applyProtection="1">
      <alignment horizontal="left" vertical="center" wrapText="1"/>
    </xf>
    <xf numFmtId="0" fontId="17" fillId="0" borderId="9" xfId="0" applyFont="1" applyBorder="1" applyAlignment="1" applyProtection="1">
      <alignment horizontal="left" vertical="center" wrapText="1"/>
    </xf>
    <xf numFmtId="0" fontId="17" fillId="0" borderId="13" xfId="0" applyFont="1" applyBorder="1" applyAlignment="1" applyProtection="1">
      <alignment horizontal="left" vertical="center" wrapText="1"/>
    </xf>
    <xf numFmtId="0" fontId="17" fillId="0" borderId="15" xfId="0" applyFont="1" applyFill="1" applyBorder="1" applyAlignment="1" applyProtection="1">
      <alignment horizontal="left" vertical="center" wrapText="1"/>
    </xf>
    <xf numFmtId="0" fontId="17" fillId="0" borderId="18" xfId="0" applyFont="1" applyFill="1" applyBorder="1" applyAlignment="1" applyProtection="1">
      <alignment horizontal="left" vertical="center" wrapText="1"/>
    </xf>
    <xf numFmtId="0" fontId="17" fillId="0" borderId="17" xfId="0" applyFont="1" applyBorder="1" applyAlignment="1" applyProtection="1">
      <alignment horizontal="left" vertical="center" wrapText="1"/>
    </xf>
    <xf numFmtId="0" fontId="17" fillId="0" borderId="15" xfId="0" applyFont="1" applyBorder="1" applyAlignment="1" applyProtection="1">
      <alignment horizontal="left" vertical="center" wrapText="1"/>
    </xf>
    <xf numFmtId="0" fontId="17" fillId="0" borderId="18" xfId="0" applyFont="1" applyBorder="1" applyAlignment="1" applyProtection="1">
      <alignment horizontal="left" vertical="center" wrapText="1"/>
    </xf>
    <xf numFmtId="0" fontId="16" fillId="0" borderId="14" xfId="0" applyFont="1" applyFill="1" applyBorder="1" applyAlignment="1" applyProtection="1">
      <alignment horizontal="left" vertical="center" wrapText="1"/>
      <protection locked="0"/>
    </xf>
    <xf numFmtId="0" fontId="16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>
      <alignment horizontal="center" vertical="center"/>
    </xf>
    <xf numFmtId="0" fontId="16" fillId="0" borderId="10" xfId="0" applyFont="1" applyFill="1" applyBorder="1" applyAlignment="1" applyProtection="1">
      <alignment horizontal="left" vertical="center" wrapText="1"/>
      <protection locked="0"/>
    </xf>
    <xf numFmtId="0" fontId="16" fillId="0" borderId="9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8" fillId="0" borderId="60" xfId="0" applyFont="1" applyBorder="1" applyAlignment="1">
      <alignment vertical="center"/>
    </xf>
    <xf numFmtId="0" fontId="17" fillId="0" borderId="15" xfId="0" applyFont="1" applyBorder="1" applyAlignment="1">
      <alignment horizontal="left" vertical="center" wrapText="1"/>
    </xf>
    <xf numFmtId="0" fontId="17" fillId="0" borderId="18" xfId="0" applyFont="1" applyBorder="1" applyAlignment="1">
      <alignment horizontal="left" vertical="center" wrapText="1"/>
    </xf>
    <xf numFmtId="0" fontId="17" fillId="0" borderId="17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17" fillId="0" borderId="43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17" fillId="0" borderId="5" xfId="0" applyFont="1" applyBorder="1" applyAlignment="1" applyProtection="1">
      <alignment horizontal="left" vertical="center" wrapText="1"/>
    </xf>
    <xf numFmtId="0" fontId="17" fillId="0" borderId="43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center" vertical="center" wrapText="1" shrinkToFit="1"/>
    </xf>
    <xf numFmtId="0" fontId="7" fillId="0" borderId="66" xfId="0" applyFont="1" applyBorder="1" applyAlignment="1" applyProtection="1">
      <alignment horizontal="center" vertical="center" wrapText="1" shrinkToFit="1"/>
    </xf>
    <xf numFmtId="0" fontId="11" fillId="0" borderId="67" xfId="0" applyFont="1" applyBorder="1" applyAlignment="1" applyProtection="1">
      <alignment horizontal="center" vertical="center"/>
    </xf>
    <xf numFmtId="0" fontId="11" fillId="0" borderId="48" xfId="0" applyFont="1" applyBorder="1" applyAlignment="1" applyProtection="1">
      <alignment horizontal="center" vertical="center"/>
    </xf>
    <xf numFmtId="0" fontId="11" fillId="0" borderId="52" xfId="0" applyFont="1" applyBorder="1" applyAlignment="1" applyProtection="1">
      <alignment horizontal="center" vertical="center"/>
    </xf>
    <xf numFmtId="0" fontId="7" fillId="0" borderId="48" xfId="0" applyFont="1" applyBorder="1" applyAlignment="1" applyProtection="1">
      <alignment horizontal="center" vertical="center"/>
    </xf>
    <xf numFmtId="0" fontId="0" fillId="0" borderId="57" xfId="0" applyBorder="1" applyAlignment="1" applyProtection="1">
      <alignment horizontal="center" vertical="center"/>
    </xf>
    <xf numFmtId="165" fontId="2" fillId="0" borderId="53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165" fontId="2" fillId="0" borderId="5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4" xfId="0" applyFont="1" applyBorder="1" applyAlignment="1">
      <alignment horizontal="center" vertical="center" wrapText="1" shrinkToFit="1"/>
    </xf>
    <xf numFmtId="0" fontId="2" fillId="0" borderId="55" xfId="0" applyFont="1" applyFill="1" applyBorder="1" applyAlignment="1" applyProtection="1">
      <alignment horizontal="center" vertical="center"/>
    </xf>
    <xf numFmtId="0" fontId="2" fillId="0" borderId="59" xfId="0" applyFont="1" applyFill="1" applyBorder="1" applyAlignment="1" applyProtection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73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72" xfId="0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3" fillId="0" borderId="3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69" xfId="0" applyBorder="1" applyAlignment="1" applyProtection="1">
      <alignment horizontal="center" vertical="center"/>
    </xf>
    <xf numFmtId="0" fontId="0" fillId="0" borderId="70" xfId="0" applyBorder="1" applyAlignment="1" applyProtection="1">
      <alignment horizontal="center"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showGridLines="0" workbookViewId="0">
      <selection activeCell="J11" sqref="J11"/>
    </sheetView>
  </sheetViews>
  <sheetFormatPr defaultRowHeight="14.25" x14ac:dyDescent="0.2"/>
  <cols>
    <col min="1" max="1" width="4.28515625" style="45" customWidth="1"/>
    <col min="2" max="2" width="53.28515625" style="44" customWidth="1"/>
    <col min="3" max="3" width="25.5703125" style="44" bestFit="1" customWidth="1"/>
    <col min="4" max="16384" width="9.140625" style="44"/>
  </cols>
  <sheetData>
    <row r="1" spans="1:5" ht="27.75" customHeight="1" x14ac:dyDescent="0.2">
      <c r="A1" s="226" t="s">
        <v>118</v>
      </c>
      <c r="B1" s="226"/>
      <c r="C1" s="226"/>
      <c r="D1" s="43"/>
      <c r="E1" s="43"/>
    </row>
    <row r="3" spans="1:5" ht="15" customHeight="1" thickBot="1" x14ac:dyDescent="0.25">
      <c r="B3" s="46" t="s">
        <v>40</v>
      </c>
    </row>
    <row r="4" spans="1:5" ht="15" customHeight="1" x14ac:dyDescent="0.2">
      <c r="A4" s="47">
        <v>1</v>
      </c>
      <c r="B4" s="48" t="s">
        <v>121</v>
      </c>
      <c r="C4" s="49" t="s">
        <v>56</v>
      </c>
    </row>
    <row r="5" spans="1:5" ht="15" customHeight="1" x14ac:dyDescent="0.2">
      <c r="A5" s="50">
        <v>2</v>
      </c>
      <c r="B5" s="51" t="s">
        <v>120</v>
      </c>
      <c r="C5" s="52" t="s">
        <v>57</v>
      </c>
    </row>
    <row r="6" spans="1:5" ht="15" customHeight="1" x14ac:dyDescent="0.2">
      <c r="A6" s="50">
        <v>3</v>
      </c>
      <c r="B6" s="51" t="s">
        <v>126</v>
      </c>
      <c r="C6" s="52" t="s">
        <v>58</v>
      </c>
    </row>
    <row r="7" spans="1:5" ht="15" customHeight="1" x14ac:dyDescent="0.2">
      <c r="A7" s="50">
        <v>4</v>
      </c>
      <c r="B7" s="51" t="s">
        <v>129</v>
      </c>
      <c r="C7" s="52" t="s">
        <v>59</v>
      </c>
    </row>
    <row r="8" spans="1:5" ht="15" customHeight="1" x14ac:dyDescent="0.2">
      <c r="A8" s="50">
        <v>5</v>
      </c>
      <c r="B8" s="51" t="s">
        <v>135</v>
      </c>
      <c r="C8" s="52" t="s">
        <v>60</v>
      </c>
    </row>
    <row r="9" spans="1:5" x14ac:dyDescent="0.2">
      <c r="A9" s="50">
        <v>6</v>
      </c>
      <c r="B9" s="122" t="s">
        <v>134</v>
      </c>
      <c r="C9" s="52" t="s">
        <v>61</v>
      </c>
    </row>
    <row r="10" spans="1:5" x14ac:dyDescent="0.2">
      <c r="A10" s="50">
        <v>7</v>
      </c>
      <c r="B10" s="122" t="s">
        <v>132</v>
      </c>
      <c r="C10" s="52" t="s">
        <v>62</v>
      </c>
    </row>
    <row r="11" spans="1:5" x14ac:dyDescent="0.2">
      <c r="A11" s="50">
        <v>8</v>
      </c>
      <c r="B11" s="122" t="s">
        <v>128</v>
      </c>
      <c r="C11" s="52" t="s">
        <v>63</v>
      </c>
    </row>
    <row r="12" spans="1:5" x14ac:dyDescent="0.2">
      <c r="A12" s="50">
        <v>9</v>
      </c>
      <c r="B12" s="122" t="s">
        <v>125</v>
      </c>
      <c r="C12" s="52" t="s">
        <v>64</v>
      </c>
    </row>
    <row r="13" spans="1:5" x14ac:dyDescent="0.2">
      <c r="A13" s="50">
        <v>10</v>
      </c>
      <c r="B13" s="122" t="s">
        <v>123</v>
      </c>
      <c r="C13" s="52" t="s">
        <v>65</v>
      </c>
    </row>
    <row r="14" spans="1:5" x14ac:dyDescent="0.2">
      <c r="A14" s="50">
        <v>11</v>
      </c>
      <c r="B14" s="51" t="s">
        <v>133</v>
      </c>
      <c r="C14" s="52" t="s">
        <v>66</v>
      </c>
    </row>
    <row r="15" spans="1:5" x14ac:dyDescent="0.2">
      <c r="A15" s="50">
        <v>12</v>
      </c>
      <c r="B15" s="51" t="s">
        <v>131</v>
      </c>
      <c r="C15" s="52" t="s">
        <v>67</v>
      </c>
    </row>
    <row r="16" spans="1:5" x14ac:dyDescent="0.2">
      <c r="A16" s="50">
        <v>13</v>
      </c>
      <c r="B16" s="51" t="s">
        <v>127</v>
      </c>
      <c r="C16" s="52" t="s">
        <v>68</v>
      </c>
    </row>
    <row r="17" spans="1:3" x14ac:dyDescent="0.2">
      <c r="A17" s="50">
        <v>14</v>
      </c>
      <c r="B17" s="51" t="s">
        <v>124</v>
      </c>
      <c r="C17" s="52" t="s">
        <v>101</v>
      </c>
    </row>
    <row r="18" spans="1:3" x14ac:dyDescent="0.2">
      <c r="A18" s="50">
        <v>15</v>
      </c>
      <c r="B18" s="51" t="s">
        <v>122</v>
      </c>
      <c r="C18" s="52" t="s">
        <v>102</v>
      </c>
    </row>
    <row r="19" spans="1:3" x14ac:dyDescent="0.2">
      <c r="A19" s="50">
        <v>16</v>
      </c>
      <c r="B19" s="164" t="s">
        <v>119</v>
      </c>
      <c r="C19" s="52" t="s">
        <v>69</v>
      </c>
    </row>
    <row r="20" spans="1:3" ht="15" thickBot="1" x14ac:dyDescent="0.25">
      <c r="A20" s="170">
        <v>17</v>
      </c>
      <c r="B20" s="165" t="s">
        <v>130</v>
      </c>
      <c r="C20" s="171" t="s">
        <v>70</v>
      </c>
    </row>
  </sheetData>
  <sheetProtection sheet="1" objects="1" scenarios="1"/>
  <mergeCells count="1">
    <mergeCell ref="A1:C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77"/>
  <sheetViews>
    <sheetView showGridLines="0" tabSelected="1" view="pageBreakPreview" topLeftCell="A19" zoomScale="75" zoomScaleNormal="75" workbookViewId="0">
      <selection activeCell="A24" sqref="A24:AR24"/>
    </sheetView>
  </sheetViews>
  <sheetFormatPr defaultRowHeight="12.75" x14ac:dyDescent="0.2"/>
  <cols>
    <col min="1" max="2" width="5.7109375" customWidth="1"/>
    <col min="3" max="3" width="2.5703125" customWidth="1"/>
    <col min="4" max="16" width="1.7109375" customWidth="1"/>
    <col min="17" max="17" width="3.85546875" customWidth="1"/>
    <col min="18" max="31" width="1.7109375" customWidth="1"/>
    <col min="32" max="32" width="3.85546875" customWidth="1"/>
    <col min="33" max="44" width="2.7109375" customWidth="1"/>
    <col min="45" max="47" width="2.7109375" style="5" customWidth="1"/>
    <col min="48" max="49" width="10.7109375" style="162" customWidth="1"/>
    <col min="50" max="53" width="10.7109375" style="5" customWidth="1"/>
    <col min="54" max="54" width="6.7109375" style="5" customWidth="1"/>
    <col min="55" max="55" width="10.85546875" style="5" customWidth="1"/>
    <col min="56" max="63" width="6.7109375" customWidth="1"/>
    <col min="64" max="78" width="12.28515625" style="163" customWidth="1"/>
    <col min="79" max="85" width="9.28515625" bestFit="1" customWidth="1"/>
  </cols>
  <sheetData>
    <row r="1" spans="1:84" s="175" customFormat="1" ht="24" customHeight="1" x14ac:dyDescent="0.2">
      <c r="A1" s="234" t="s">
        <v>0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4"/>
      <c r="AC1" s="234"/>
      <c r="AD1" s="234"/>
      <c r="AE1" s="234"/>
      <c r="AF1" s="234"/>
      <c r="AG1" s="234"/>
      <c r="AH1" s="234"/>
      <c r="AI1" s="234"/>
      <c r="AJ1" s="234"/>
      <c r="AK1" s="234"/>
      <c r="AL1" s="234"/>
      <c r="AM1" s="234"/>
      <c r="AN1" s="234"/>
      <c r="AO1" s="234"/>
      <c r="AP1" s="234"/>
      <c r="AQ1" s="234"/>
      <c r="AR1" s="234"/>
      <c r="AS1" s="1"/>
      <c r="AT1" s="1"/>
      <c r="AU1" s="1"/>
      <c r="AV1" s="1"/>
      <c r="AW1" s="1"/>
      <c r="AX1" s="1"/>
      <c r="BL1" s="176"/>
      <c r="BM1" s="176"/>
      <c r="BN1" s="176"/>
      <c r="BO1" s="176"/>
      <c r="BP1" s="176"/>
      <c r="BQ1" s="176"/>
      <c r="BR1" s="176"/>
      <c r="BS1" s="176"/>
      <c r="BT1" s="176"/>
      <c r="BU1" s="176"/>
      <c r="BV1" s="176"/>
      <c r="BW1" s="176"/>
      <c r="BX1" s="176"/>
      <c r="BY1" s="176"/>
    </row>
    <row r="2" spans="1:84" s="175" customFormat="1" ht="24" customHeight="1" x14ac:dyDescent="0.2">
      <c r="A2" s="230" t="s">
        <v>1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230"/>
      <c r="R2" s="230"/>
      <c r="S2" s="230"/>
      <c r="T2" s="230"/>
      <c r="U2" s="230"/>
      <c r="V2" s="230"/>
      <c r="W2" s="230"/>
      <c r="X2" s="230"/>
      <c r="Y2" s="230"/>
      <c r="Z2" s="230"/>
      <c r="AA2" s="230"/>
      <c r="AB2" s="230"/>
      <c r="AC2" s="230"/>
      <c r="AD2" s="230"/>
      <c r="AE2" s="230"/>
      <c r="AF2" s="230"/>
      <c r="AG2" s="230"/>
      <c r="AH2" s="230"/>
      <c r="AI2" s="230"/>
      <c r="AJ2" s="230"/>
      <c r="AK2" s="230"/>
      <c r="AL2" s="230"/>
      <c r="AM2" s="230"/>
      <c r="AN2" s="230"/>
      <c r="AO2" s="230"/>
      <c r="AP2" s="230"/>
      <c r="AQ2" s="230"/>
      <c r="AR2" s="230"/>
      <c r="AS2" s="2"/>
      <c r="AT2" s="2"/>
      <c r="AU2" s="2"/>
      <c r="AV2" s="2"/>
      <c r="AW2" s="2"/>
      <c r="AX2" s="2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6"/>
    </row>
    <row r="3" spans="1:84" s="5" customFormat="1" ht="24" customHeight="1" x14ac:dyDescent="0.2">
      <c r="A3" s="231" t="str">
        <f>'lista di qualificazione'!A1</f>
        <v>Cat.  FITeT A M/F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2" t="s">
        <v>52</v>
      </c>
      <c r="S3" s="232"/>
      <c r="T3" s="232"/>
      <c r="U3" s="232"/>
      <c r="V3" s="232"/>
      <c r="W3" s="232"/>
      <c r="X3" s="232"/>
      <c r="Y3" s="232"/>
      <c r="Z3" s="232"/>
      <c r="AA3" s="232"/>
      <c r="AB3" s="232"/>
      <c r="AC3" s="232"/>
      <c r="AD3" s="232"/>
      <c r="AE3" s="232"/>
      <c r="AF3" s="232"/>
      <c r="AG3" s="232"/>
      <c r="AH3" s="232"/>
      <c r="AI3" s="232"/>
      <c r="AJ3" s="232"/>
      <c r="AK3" s="233"/>
      <c r="AL3" s="233"/>
      <c r="AM3" s="233"/>
      <c r="AN3" s="233"/>
      <c r="AO3" s="233"/>
      <c r="AP3" s="233"/>
      <c r="AQ3" s="233"/>
      <c r="AR3" s="233"/>
      <c r="AS3" s="3"/>
      <c r="AT3" s="3"/>
      <c r="AU3" s="3"/>
      <c r="AV3" s="3"/>
      <c r="AW3" s="3"/>
      <c r="AX3" s="3"/>
      <c r="AY3" s="177"/>
      <c r="AZ3" s="4"/>
      <c r="BA3" s="4"/>
      <c r="BB3" s="4"/>
      <c r="BC3" s="4"/>
      <c r="BL3" s="178">
        <v>1E-4</v>
      </c>
      <c r="BM3" s="123"/>
      <c r="BN3" s="178">
        <v>0.1</v>
      </c>
      <c r="BO3" s="178">
        <v>9.9999999999999995E-7</v>
      </c>
      <c r="BP3" s="123"/>
      <c r="BQ3" s="178">
        <v>1E-3</v>
      </c>
      <c r="BR3" s="178">
        <v>100000</v>
      </c>
      <c r="BS3" s="123"/>
      <c r="BT3" s="123"/>
      <c r="BU3" s="123"/>
      <c r="BV3" s="123"/>
      <c r="BW3" s="123"/>
      <c r="BX3" s="123"/>
      <c r="BY3" s="123"/>
      <c r="CF3" s="179"/>
    </row>
    <row r="4" spans="1:84" s="5" customFormat="1" ht="24" customHeight="1" x14ac:dyDescent="0.2">
      <c r="A4" s="7" t="s">
        <v>2</v>
      </c>
      <c r="B4" s="7" t="s">
        <v>3</v>
      </c>
      <c r="C4" s="259" t="s">
        <v>4</v>
      </c>
      <c r="D4" s="259"/>
      <c r="E4" s="259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59"/>
      <c r="Z4" s="259"/>
      <c r="AA4" s="259"/>
      <c r="AB4" s="259"/>
      <c r="AC4" s="259"/>
      <c r="AD4" s="259"/>
      <c r="AE4" s="259"/>
      <c r="AF4" s="259"/>
      <c r="AG4" s="260" t="s">
        <v>5</v>
      </c>
      <c r="AH4" s="260"/>
      <c r="AI4" s="260" t="s">
        <v>6</v>
      </c>
      <c r="AJ4" s="260"/>
      <c r="AK4" s="260" t="s">
        <v>7</v>
      </c>
      <c r="AL4" s="260"/>
      <c r="AM4" s="260" t="s">
        <v>8</v>
      </c>
      <c r="AN4" s="260"/>
      <c r="AO4" s="260" t="s">
        <v>9</v>
      </c>
      <c r="AP4" s="260"/>
      <c r="AQ4" s="319" t="s">
        <v>10</v>
      </c>
      <c r="AR4" s="319"/>
      <c r="AS4" s="9"/>
      <c r="AT4" s="9"/>
      <c r="AU4" s="9"/>
      <c r="AV4" s="9"/>
      <c r="AW4" s="9"/>
      <c r="AX4" s="180"/>
      <c r="AY4" s="177"/>
      <c r="AZ4" s="250" t="s">
        <v>11</v>
      </c>
      <c r="BA4" s="250"/>
      <c r="BB4" s="250"/>
      <c r="BC4" s="250"/>
      <c r="BD4" s="253" t="s">
        <v>12</v>
      </c>
      <c r="BE4" s="254"/>
      <c r="BF4" s="254"/>
      <c r="BG4" s="255"/>
      <c r="BH4" s="256" t="s">
        <v>13</v>
      </c>
      <c r="BI4" s="257"/>
      <c r="BJ4" s="257"/>
      <c r="BK4" s="258"/>
      <c r="BL4" s="261" t="s">
        <v>14</v>
      </c>
      <c r="BM4" s="262"/>
      <c r="BN4" s="263"/>
      <c r="BO4" s="261" t="s">
        <v>15</v>
      </c>
      <c r="BP4" s="262"/>
      <c r="BQ4" s="263"/>
      <c r="BR4" s="264" t="s">
        <v>105</v>
      </c>
      <c r="BS4" s="264"/>
      <c r="BT4" s="264"/>
      <c r="BU4" s="264"/>
      <c r="BV4" s="264"/>
      <c r="BW4" s="264"/>
      <c r="BX4" s="264"/>
      <c r="BY4" s="264"/>
      <c r="BZ4" s="265" t="s">
        <v>16</v>
      </c>
      <c r="CA4" s="266"/>
      <c r="CB4" s="266"/>
      <c r="CC4" s="266"/>
      <c r="CD4" s="266"/>
      <c r="CE4" s="10"/>
      <c r="CF4" s="11"/>
    </row>
    <row r="5" spans="1:84" s="5" customFormat="1" ht="30" customHeight="1" x14ac:dyDescent="0.2">
      <c r="A5" s="181">
        <v>1</v>
      </c>
      <c r="B5" s="182">
        <v>17</v>
      </c>
      <c r="C5" s="183" t="s">
        <v>17</v>
      </c>
      <c r="D5" s="279" t="str">
        <f>REPT('lista di qualificazione'!B4,1)</f>
        <v>TINI ALESSANDRO - TT S. POLO (PR)</v>
      </c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80"/>
      <c r="R5" s="184" t="s">
        <v>18</v>
      </c>
      <c r="S5" s="310" t="str">
        <f>REPT(D6,1)</f>
        <v>STEFANI CIRO - V. CASALGRANDE (RE)</v>
      </c>
      <c r="T5" s="311"/>
      <c r="U5" s="311"/>
      <c r="V5" s="311"/>
      <c r="W5" s="311"/>
      <c r="X5" s="311"/>
      <c r="Y5" s="311"/>
      <c r="Z5" s="311"/>
      <c r="AA5" s="311"/>
      <c r="AB5" s="311"/>
      <c r="AC5" s="311"/>
      <c r="AD5" s="311"/>
      <c r="AE5" s="311"/>
      <c r="AF5" s="312"/>
      <c r="AG5" s="12">
        <v>11</v>
      </c>
      <c r="AH5" s="13">
        <v>4</v>
      </c>
      <c r="AI5" s="14">
        <v>11</v>
      </c>
      <c r="AJ5" s="15">
        <v>7</v>
      </c>
      <c r="AK5" s="12">
        <v>11</v>
      </c>
      <c r="AL5" s="13">
        <v>9</v>
      </c>
      <c r="AM5" s="14"/>
      <c r="AN5" s="15"/>
      <c r="AO5" s="12"/>
      <c r="AP5" s="16"/>
      <c r="AQ5" s="17">
        <f t="shared" ref="AQ5:AR7" si="0">IF(AG5="","",IF(AG5&lt;&gt;"",CE6))</f>
        <v>3</v>
      </c>
      <c r="AR5" s="17">
        <f t="shared" si="0"/>
        <v>0</v>
      </c>
      <c r="AS5" s="18"/>
      <c r="AT5" s="18"/>
      <c r="AU5" s="18"/>
      <c r="AV5" s="18"/>
      <c r="AY5" s="177"/>
      <c r="AZ5" s="185" t="s">
        <v>19</v>
      </c>
      <c r="BA5" s="186" t="s">
        <v>20</v>
      </c>
      <c r="BB5" s="187" t="s">
        <v>21</v>
      </c>
      <c r="BC5" s="188" t="s">
        <v>22</v>
      </c>
      <c r="BD5" s="189" t="s">
        <v>106</v>
      </c>
      <c r="BE5" s="189" t="s">
        <v>107</v>
      </c>
      <c r="BF5" s="189" t="s">
        <v>108</v>
      </c>
      <c r="BG5" s="190" t="s">
        <v>109</v>
      </c>
      <c r="BH5" s="189" t="s">
        <v>106</v>
      </c>
      <c r="BI5" s="189" t="s">
        <v>107</v>
      </c>
      <c r="BJ5" s="189" t="s">
        <v>110</v>
      </c>
      <c r="BK5" s="189" t="s">
        <v>111</v>
      </c>
      <c r="BL5" s="191" t="s">
        <v>23</v>
      </c>
      <c r="BM5" s="191" t="s">
        <v>112</v>
      </c>
      <c r="BN5" s="191" t="s">
        <v>24</v>
      </c>
      <c r="BO5" s="192" t="s">
        <v>25</v>
      </c>
      <c r="BP5" s="192" t="s">
        <v>26</v>
      </c>
      <c r="BQ5" s="192" t="s">
        <v>27</v>
      </c>
      <c r="BR5" s="193" t="s">
        <v>28</v>
      </c>
      <c r="BS5" s="193" t="s">
        <v>24</v>
      </c>
      <c r="BT5" s="193" t="s">
        <v>27</v>
      </c>
      <c r="BU5" s="193" t="s">
        <v>23</v>
      </c>
      <c r="BV5" s="193" t="s">
        <v>25</v>
      </c>
      <c r="BW5" s="194" t="s">
        <v>113</v>
      </c>
      <c r="BX5" s="195" t="s">
        <v>114</v>
      </c>
      <c r="BY5" s="195" t="s">
        <v>115</v>
      </c>
      <c r="BZ5" s="19" t="s">
        <v>29</v>
      </c>
      <c r="CA5" s="19" t="s">
        <v>30</v>
      </c>
      <c r="CB5" s="19" t="s">
        <v>31</v>
      </c>
      <c r="CC5" s="19" t="s">
        <v>32</v>
      </c>
      <c r="CD5" s="19" t="s">
        <v>33</v>
      </c>
      <c r="CE5" s="19" t="s">
        <v>34</v>
      </c>
      <c r="CF5" s="19" t="s">
        <v>35</v>
      </c>
    </row>
    <row r="6" spans="1:84" s="5" customFormat="1" ht="30" customHeight="1" x14ac:dyDescent="0.2">
      <c r="A6" s="20">
        <v>1</v>
      </c>
      <c r="B6" s="21"/>
      <c r="C6" s="196" t="s">
        <v>36</v>
      </c>
      <c r="D6" s="279" t="str">
        <f>REPT('lista di qualificazione'!B18,1)</f>
        <v>STEFANI CIRO - V. CASALGRANDE (RE)</v>
      </c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80"/>
      <c r="R6" s="197" t="s">
        <v>18</v>
      </c>
      <c r="S6" s="281" t="str">
        <f>REPT(D7,1)</f>
        <v>MAUGERI WILLIAM TT BISMANTOVA (RE)</v>
      </c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3"/>
      <c r="AG6" s="22">
        <v>11</v>
      </c>
      <c r="AH6" s="23">
        <v>4</v>
      </c>
      <c r="AI6" s="24">
        <v>11</v>
      </c>
      <c r="AJ6" s="25">
        <v>7</v>
      </c>
      <c r="AK6" s="22">
        <v>11</v>
      </c>
      <c r="AL6" s="23">
        <v>7</v>
      </c>
      <c r="AM6" s="24"/>
      <c r="AN6" s="25"/>
      <c r="AO6" s="22"/>
      <c r="AP6" s="25"/>
      <c r="AQ6" s="17">
        <f t="shared" si="0"/>
        <v>3</v>
      </c>
      <c r="AR6" s="17">
        <f t="shared" si="0"/>
        <v>0</v>
      </c>
      <c r="AS6" s="18"/>
      <c r="AT6" s="18"/>
      <c r="AU6" s="18"/>
      <c r="AV6" s="18"/>
      <c r="AW6" s="275" t="s">
        <v>37</v>
      </c>
      <c r="AX6" s="275"/>
      <c r="AY6" s="198" t="str">
        <f>REPT(D5,1)</f>
        <v>TINI ALESSANDRO - TT S. POLO (PR)</v>
      </c>
      <c r="AZ6" s="7" t="str">
        <f>IF(AQ5="","0",IF(AQ5&gt;AR5,"2",IF(AQ5&lt;AR5,"0")))</f>
        <v>2</v>
      </c>
      <c r="BA6" s="26"/>
      <c r="BB6" s="7" t="str">
        <f>IF(AR7="","0",IF(AQ7&gt;AR7,"0",IF(AQ7&lt;AR7,"2")))</f>
        <v>2</v>
      </c>
      <c r="BC6" s="199">
        <f>SUM(AZ6+BB6)</f>
        <v>4</v>
      </c>
      <c r="BD6" s="8" t="str">
        <f>IF(AZ6&gt;AZ8,"1",IF(AZ6&lt;AZ8,"0","0"))</f>
        <v>1</v>
      </c>
      <c r="BE6" s="27"/>
      <c r="BF6" s="8" t="str">
        <f>IF(BB6&gt;BB7,"1",IF(BB6&lt;BB7,"0","0"))</f>
        <v>1</v>
      </c>
      <c r="BG6" s="200">
        <f>SUM(BD6+BF6)</f>
        <v>2</v>
      </c>
      <c r="BH6" s="8" t="str">
        <f>IF(AZ6&lt;AZ8,"1",IF(AZ6&gt;AZ8,"0","0"))</f>
        <v>0</v>
      </c>
      <c r="BI6" s="27"/>
      <c r="BJ6" s="8" t="str">
        <f>IF(BB6&lt;BB7,"1",IF(BB6&gt;BB7,"0","0"))</f>
        <v>0</v>
      </c>
      <c r="BK6" s="201">
        <f>SUM(BH6+BJ6)</f>
        <v>0</v>
      </c>
      <c r="BL6" s="202">
        <f>SUM(CE6+CF8)</f>
        <v>6</v>
      </c>
      <c r="BM6" s="202">
        <f>SUM(CE8+CF6)</f>
        <v>1</v>
      </c>
      <c r="BN6" s="202">
        <f>SUM(BL6-BM6)</f>
        <v>5</v>
      </c>
      <c r="BO6" s="202">
        <f>SUM(AG5+AI5+AK5+AM5+AO5+AH7+AJ7+AL7+AN7+AP7)</f>
        <v>74</v>
      </c>
      <c r="BP6" s="202">
        <f>SUM(AH5+AJ5+AL5+AN5+AP5+AG7+AI7+AK7+AM7+AO7)</f>
        <v>43</v>
      </c>
      <c r="BQ6" s="202">
        <f>SUM(BO6-BP6)</f>
        <v>31</v>
      </c>
      <c r="BR6" s="203">
        <f>BC6*BR3</f>
        <v>400000</v>
      </c>
      <c r="BS6" s="203">
        <f>SUM(BN6*BN3)</f>
        <v>0.5</v>
      </c>
      <c r="BT6" s="203">
        <f>SUM(BQ6*BQ3)</f>
        <v>3.1E-2</v>
      </c>
      <c r="BU6" s="203">
        <f>SUM(BL6*BL3)</f>
        <v>6.0000000000000006E-4</v>
      </c>
      <c r="BV6" s="203">
        <f>SUM(BO6*BO3)</f>
        <v>7.3999999999999996E-5</v>
      </c>
      <c r="BW6" s="203">
        <f>SUM(BR6+BS6+BT6+BU6+BV6)</f>
        <v>400000.53167400003</v>
      </c>
      <c r="BX6" s="203" t="str">
        <f>IF(BW6&lt;MAX(BW6:BW8),BW6,"")</f>
        <v/>
      </c>
      <c r="BY6" s="203" t="str">
        <f>IF(BX6&lt;MAX(BX6:BX8),BX6,"")</f>
        <v/>
      </c>
      <c r="BZ6" s="28" t="str">
        <f>IF(AND(AG5&lt;&gt;"",AH5&lt;&gt;""),IF(AG5&gt;AH5,"c","f"),0)</f>
        <v>c</v>
      </c>
      <c r="CA6" s="28" t="str">
        <f>IF(AND(AI5&lt;&gt;"",AJ5&lt;&gt;""),IF(AI5&gt;AJ5,"c","f"),0)</f>
        <v>c</v>
      </c>
      <c r="CB6" s="28" t="str">
        <f>IF(AND(AK5&lt;&gt;"",AL5&lt;&gt;""),IF(AK5&gt;AL5,"c","f"),0)</f>
        <v>c</v>
      </c>
      <c r="CC6" s="28">
        <f>IF(AND(AM5&lt;&gt;"",AN5&lt;&gt;""),IF(AM5&gt;AN5,"c","f"),0)</f>
        <v>0</v>
      </c>
      <c r="CD6" s="28">
        <f>IF(AND(AO5&lt;&gt;"",AP5&lt;&gt;""),IF(AO5&gt;AP5,"c","f"),0)</f>
        <v>0</v>
      </c>
      <c r="CE6" s="28">
        <f>COUNTIF(BZ6:CD6,"c")</f>
        <v>3</v>
      </c>
      <c r="CF6" s="28">
        <f>COUNTIF(BZ6:CD6,"f")</f>
        <v>0</v>
      </c>
    </row>
    <row r="7" spans="1:84" s="5" customFormat="1" ht="30" customHeight="1" x14ac:dyDescent="0.2">
      <c r="A7" s="29">
        <v>1</v>
      </c>
      <c r="B7" s="30"/>
      <c r="C7" s="204" t="s">
        <v>38</v>
      </c>
      <c r="D7" s="284" t="str">
        <f>REPT('lista di qualificazione'!B13,1)</f>
        <v>MAUGERI WILLIAM TT BISMANTOVA (RE)</v>
      </c>
      <c r="E7" s="284"/>
      <c r="F7" s="284"/>
      <c r="G7" s="284"/>
      <c r="H7" s="284"/>
      <c r="I7" s="284"/>
      <c r="J7" s="284"/>
      <c r="K7" s="284"/>
      <c r="L7" s="284"/>
      <c r="M7" s="284"/>
      <c r="N7" s="284"/>
      <c r="O7" s="284"/>
      <c r="P7" s="284"/>
      <c r="Q7" s="285"/>
      <c r="R7" s="205" t="s">
        <v>18</v>
      </c>
      <c r="S7" s="286" t="str">
        <f>REPT(D5,1)</f>
        <v>TINI ALESSANDRO - TT S. POLO (PR)</v>
      </c>
      <c r="T7" s="287"/>
      <c r="U7" s="287"/>
      <c r="V7" s="287"/>
      <c r="W7" s="287"/>
      <c r="X7" s="287"/>
      <c r="Y7" s="287"/>
      <c r="Z7" s="287"/>
      <c r="AA7" s="287"/>
      <c r="AB7" s="287"/>
      <c r="AC7" s="287"/>
      <c r="AD7" s="287"/>
      <c r="AE7" s="287"/>
      <c r="AF7" s="288"/>
      <c r="AG7" s="31">
        <v>6</v>
      </c>
      <c r="AH7" s="32">
        <v>11</v>
      </c>
      <c r="AI7" s="33">
        <v>3</v>
      </c>
      <c r="AJ7" s="34">
        <v>11</v>
      </c>
      <c r="AK7" s="31">
        <v>11</v>
      </c>
      <c r="AL7" s="32">
        <v>8</v>
      </c>
      <c r="AM7" s="33">
        <v>3</v>
      </c>
      <c r="AN7" s="34">
        <v>11</v>
      </c>
      <c r="AO7" s="31"/>
      <c r="AP7" s="34"/>
      <c r="AQ7" s="17">
        <f t="shared" si="0"/>
        <v>1</v>
      </c>
      <c r="AR7" s="17">
        <f t="shared" si="0"/>
        <v>3</v>
      </c>
      <c r="AS7" s="18"/>
      <c r="AT7" s="18"/>
      <c r="AU7" s="18"/>
      <c r="AV7" s="18"/>
      <c r="AW7" s="276" t="str">
        <f>A10</f>
        <v>TINI ALESSANDRO - TT S. POLO (PR)</v>
      </c>
      <c r="AX7" s="277"/>
      <c r="AY7" s="198" t="str">
        <f>REPT(D7,1)</f>
        <v>MAUGERI WILLIAM TT BISMANTOVA (RE)</v>
      </c>
      <c r="AZ7" s="26"/>
      <c r="BA7" s="7" t="str">
        <f>IF(AQ6="","0",IF(AR6&gt;AQ6,"2",IF(AR6&lt;AQ6,"0")))</f>
        <v>0</v>
      </c>
      <c r="BB7" s="7" t="str">
        <f>IF(AQ7="","0",IF(AQ7&gt;AR7,"2",IF(AQ7&lt;AR7,"0")))</f>
        <v>0</v>
      </c>
      <c r="BC7" s="206">
        <f>SUM(BA7+BB7)</f>
        <v>0</v>
      </c>
      <c r="BD7" s="207"/>
      <c r="BE7" s="8" t="str">
        <f>IF(BA7&gt;BA8,"1",IF(BA7&lt;BA8,"0","0"))</f>
        <v>0</v>
      </c>
      <c r="BF7" s="8" t="str">
        <f>IF(BB7&gt;BB6,"1",IF(BB7&lt;BB6,"0","0"))</f>
        <v>0</v>
      </c>
      <c r="BG7" s="200">
        <f>SUM(BE7+BF7)</f>
        <v>0</v>
      </c>
      <c r="BH7" s="27"/>
      <c r="BI7" s="8" t="str">
        <f>IF(BA7&lt;BA8,"1",IF(BA7&gt;BA8,"0","0"))</f>
        <v>1</v>
      </c>
      <c r="BJ7" s="8" t="str">
        <f>IF(BB7&lt;BB6,"1",IF(BB7&gt;BB6,"0","0"))</f>
        <v>1</v>
      </c>
      <c r="BK7" s="201">
        <f>SUM(BI7+BJ7)</f>
        <v>2</v>
      </c>
      <c r="BL7" s="202">
        <f>SUM(CE8+CF7)</f>
        <v>1</v>
      </c>
      <c r="BM7" s="202">
        <f>SUM(CE7+CF8)</f>
        <v>6</v>
      </c>
      <c r="BN7" s="202">
        <f>SUM(BL7-BM7)</f>
        <v>-5</v>
      </c>
      <c r="BO7" s="202">
        <f>SUM(AH6+AJ6+AL6+AN6+AP6+AG7+AI7+AK7+AM7+AO7)</f>
        <v>41</v>
      </c>
      <c r="BP7" s="202">
        <f>SUM(AG6+AI6+AK6+AM6+AO6+AH7+AJ7+AL7+AN7+AP7)</f>
        <v>74</v>
      </c>
      <c r="BQ7" s="202">
        <f>SUM(BO7-BP7)</f>
        <v>-33</v>
      </c>
      <c r="BR7" s="203">
        <f>BC7*BR3</f>
        <v>0</v>
      </c>
      <c r="BS7" s="203">
        <f>SUM(BN7*BN3)</f>
        <v>-0.5</v>
      </c>
      <c r="BT7" s="203">
        <f>SUM(BQ7*BQ3)</f>
        <v>-3.3000000000000002E-2</v>
      </c>
      <c r="BU7" s="203">
        <f>SUM(BL7*BL3)</f>
        <v>1E-4</v>
      </c>
      <c r="BV7" s="203">
        <f>SUM(BO7*BO3)</f>
        <v>4.1E-5</v>
      </c>
      <c r="BW7" s="203">
        <f>SUM(BR7+BS7+BT7+BU7+BV7)</f>
        <v>-0.53285900000000008</v>
      </c>
      <c r="BX7" s="203">
        <f>IF(BW7&lt;MAX(BW6:BW8),BW7,"")</f>
        <v>-0.53285900000000008</v>
      </c>
      <c r="BY7" s="203">
        <f>IF(BX7&lt;MAX(BX6:BX8),BX7,"")</f>
        <v>-0.53285900000000008</v>
      </c>
      <c r="BZ7" s="28" t="str">
        <f>IF(AND(AG6&lt;&gt;"",AH6&lt;&gt;""),IF(AG6&gt;AH6,"c","f"),0)</f>
        <v>c</v>
      </c>
      <c r="CA7" s="28" t="str">
        <f>IF(AND(AI6&lt;&gt;"",AJ6&lt;&gt;""),IF(AI6&gt;AJ6,"c","f"),0)</f>
        <v>c</v>
      </c>
      <c r="CB7" s="28" t="str">
        <f>IF(AND(AK6&lt;&gt;"",AL6&lt;&gt;""),IF(AK6&gt;AL6,"c","f"),0)</f>
        <v>c</v>
      </c>
      <c r="CC7" s="28">
        <f>IF(AND(AM6&lt;&gt;"",AN6&lt;&gt;""),IF(AM6&gt;AN6,"c","f"),0)</f>
        <v>0</v>
      </c>
      <c r="CD7" s="28">
        <f>IF(AND(AO6&lt;&gt;"",AP6&lt;&gt;""),IF(AO6&gt;AP6,"c","f"),0)</f>
        <v>0</v>
      </c>
      <c r="CE7" s="28">
        <f>COUNTIF(BZ7:CD7,"c")</f>
        <v>3</v>
      </c>
      <c r="CF7" s="28">
        <f>COUNTIF(BZ7:CD7,"f")</f>
        <v>0</v>
      </c>
    </row>
    <row r="8" spans="1:84" s="5" customFormat="1" ht="24" customHeight="1" thickBot="1" x14ac:dyDescent="0.25">
      <c r="A8" s="278" t="s">
        <v>39</v>
      </c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8"/>
      <c r="R8" s="278"/>
      <c r="S8" s="278"/>
      <c r="T8" s="278"/>
      <c r="U8" s="278"/>
      <c r="V8" s="278"/>
      <c r="W8" s="278"/>
      <c r="X8" s="278"/>
      <c r="Y8" s="278"/>
      <c r="Z8" s="278"/>
      <c r="AA8" s="278"/>
      <c r="AB8" s="278"/>
      <c r="AC8" s="278"/>
      <c r="AD8" s="278"/>
      <c r="AE8" s="278"/>
      <c r="AF8" s="278"/>
      <c r="AG8" s="278"/>
      <c r="AH8" s="278"/>
      <c r="AI8" s="278"/>
      <c r="AJ8" s="278"/>
      <c r="AK8" s="278"/>
      <c r="AL8" s="278"/>
      <c r="AM8" s="278"/>
      <c r="AN8" s="278"/>
      <c r="AO8" s="278"/>
      <c r="AP8" s="278"/>
      <c r="AQ8" s="278"/>
      <c r="AR8" s="278"/>
      <c r="AS8" s="6"/>
      <c r="AT8" s="6"/>
      <c r="AU8" s="6"/>
      <c r="AV8" s="6"/>
      <c r="AW8" s="276" t="str">
        <f>A11</f>
        <v>STEFANI CIRO - V. CASALGRANDE (RE)</v>
      </c>
      <c r="AX8" s="277"/>
      <c r="AY8" s="198" t="str">
        <f>REPT(D6,1)</f>
        <v>STEFANI CIRO - V. CASALGRANDE (RE)</v>
      </c>
      <c r="AZ8" s="208" t="str">
        <f>IF(AR5="","0",IF(AQ5&gt;AR5,"0", IF(AR5&gt;AQ5,"2")))</f>
        <v>0</v>
      </c>
      <c r="BA8" s="208" t="str">
        <f>IF(AQ6="","0",IF(AQ6&gt;AR6,"2",IF(AQ6&lt;AR6,"0")))</f>
        <v>2</v>
      </c>
      <c r="BB8" s="26"/>
      <c r="BC8" s="199">
        <f>SUM(AZ8+BA8)</f>
        <v>2</v>
      </c>
      <c r="BD8" s="8" t="str">
        <f>IF(AZ8&gt;AZ6,"1",IF(AZ8&lt;AZ6,"0","0"))</f>
        <v>0</v>
      </c>
      <c r="BE8" s="8" t="str">
        <f>IF(BA8&gt;BA7,"1",IF(BA8&lt;BA7,"0","0"))</f>
        <v>1</v>
      </c>
      <c r="BF8" s="27"/>
      <c r="BG8" s="200">
        <f>SUM(BD8+BE8)</f>
        <v>1</v>
      </c>
      <c r="BH8" s="8" t="str">
        <f>IF(AZ8&lt;AZ6,"1",IF(AZ8&gt;AZ6,"0","0"))</f>
        <v>1</v>
      </c>
      <c r="BI8" s="8" t="str">
        <f>IF(BA8&lt;BA7,"1",IF(BA8&gt;BA7,"0","0"))</f>
        <v>0</v>
      </c>
      <c r="BJ8" s="27"/>
      <c r="BK8" s="201">
        <f>SUM(BH8+BI8)</f>
        <v>1</v>
      </c>
      <c r="BL8" s="202">
        <f>SUM(CF6+CE7)</f>
        <v>3</v>
      </c>
      <c r="BM8" s="202">
        <f>SUM(CE6+CF7)</f>
        <v>3</v>
      </c>
      <c r="BN8" s="202">
        <f>SUM(BL8-BM8)</f>
        <v>0</v>
      </c>
      <c r="BO8" s="202">
        <f>SUM(AH5+AJ5+AL5+AN5+AP5+AG6+AI6+AK6+AM6+AO6)</f>
        <v>53</v>
      </c>
      <c r="BP8" s="202">
        <f>SUM(AG5+AI5+AK5+AM5+AO5+AH6+AJ6+AL6+AN6+AP6)</f>
        <v>51</v>
      </c>
      <c r="BQ8" s="202">
        <f>SUM(BO8-BP8)</f>
        <v>2</v>
      </c>
      <c r="BR8" s="203">
        <f>BC8*BR3</f>
        <v>200000</v>
      </c>
      <c r="BS8" s="203">
        <f>SUM(BN8*BN3)</f>
        <v>0</v>
      </c>
      <c r="BT8" s="203">
        <f>SUM(BQ8*BQ3)</f>
        <v>2E-3</v>
      </c>
      <c r="BU8" s="203">
        <f>SUM(BL8*BL3)</f>
        <v>3.0000000000000003E-4</v>
      </c>
      <c r="BV8" s="203">
        <f>SUM(BO8*BO3)</f>
        <v>5.3000000000000001E-5</v>
      </c>
      <c r="BW8" s="203">
        <f>SUM(BR8+BS8+BT8+BU8+BV8)</f>
        <v>200000.00235300002</v>
      </c>
      <c r="BX8" s="203">
        <f>IF(BW8&lt;MAX(BW6:BW8),BW8,"")</f>
        <v>200000.00235300002</v>
      </c>
      <c r="BY8" s="203" t="str">
        <f>IF(BX8&lt;MAX(BX6:BX8),BX8,"")</f>
        <v/>
      </c>
      <c r="BZ8" s="28" t="str">
        <f>IF(AND(AG7&lt;&gt;"",AH7&lt;&gt;""),IF(AG7&gt;AH7,"c","f"),0)</f>
        <v>f</v>
      </c>
      <c r="CA8" s="28" t="str">
        <f>IF(AND(AI7&lt;&gt;"",AJ7&lt;&gt;""),IF(AI7&gt;AJ7,"c","f"),0)</f>
        <v>f</v>
      </c>
      <c r="CB8" s="28" t="str">
        <f>IF(AND(AK7&lt;&gt;"",AL7&lt;&gt;""),IF(AK7&gt;AL7,"c","f"),0)</f>
        <v>c</v>
      </c>
      <c r="CC8" s="28" t="str">
        <f>IF(AND(AM7&lt;&gt;"",AN7&lt;&gt;""),IF(AM7&gt;AN7,"c","f"),0)</f>
        <v>f</v>
      </c>
      <c r="CD8" s="28">
        <f>IF(AND(AO7&lt;&gt;"",AP7&lt;&gt;""),IF(AO7&gt;AP7,"c","f"),0)</f>
        <v>0</v>
      </c>
      <c r="CE8" s="28">
        <f>COUNTIF(BZ8:CD8,"c")</f>
        <v>1</v>
      </c>
      <c r="CF8" s="28">
        <f>COUNTIF(BZ8:CD8,"f")</f>
        <v>3</v>
      </c>
    </row>
    <row r="9" spans="1:84" s="5" customFormat="1" ht="24" customHeight="1" x14ac:dyDescent="0.2">
      <c r="A9" s="315" t="s">
        <v>40</v>
      </c>
      <c r="B9" s="316"/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316"/>
      <c r="N9" s="316"/>
      <c r="O9" s="316"/>
      <c r="P9" s="316"/>
      <c r="Q9" s="316"/>
      <c r="R9" s="316"/>
      <c r="S9" s="316"/>
      <c r="T9" s="316"/>
      <c r="U9" s="316"/>
      <c r="V9" s="316"/>
      <c r="W9" s="316"/>
      <c r="X9" s="316"/>
      <c r="Y9" s="317"/>
      <c r="Z9" s="251" t="s">
        <v>41</v>
      </c>
      <c r="AA9" s="318"/>
      <c r="AB9" s="252"/>
      <c r="AC9" s="251" t="s">
        <v>42</v>
      </c>
      <c r="AD9" s="252"/>
      <c r="AE9" s="251" t="s">
        <v>43</v>
      </c>
      <c r="AF9" s="252"/>
      <c r="AG9" s="251" t="s">
        <v>44</v>
      </c>
      <c r="AH9" s="252"/>
      <c r="AI9" s="251" t="s">
        <v>45</v>
      </c>
      <c r="AJ9" s="252"/>
      <c r="AK9" s="251" t="s">
        <v>24</v>
      </c>
      <c r="AL9" s="252"/>
      <c r="AM9" s="251" t="s">
        <v>46</v>
      </c>
      <c r="AN9" s="252"/>
      <c r="AO9" s="251" t="s">
        <v>47</v>
      </c>
      <c r="AP9" s="252"/>
      <c r="AQ9" s="313" t="s">
        <v>48</v>
      </c>
      <c r="AR9" s="314"/>
      <c r="AS9" s="35"/>
      <c r="AT9" s="35"/>
      <c r="AU9" s="35"/>
      <c r="AV9" s="35"/>
      <c r="AW9" s="35"/>
      <c r="AX9" s="209"/>
      <c r="AY9" s="210" t="s">
        <v>49</v>
      </c>
      <c r="AZ9" s="211" t="s">
        <v>50</v>
      </c>
      <c r="BA9" s="212" t="s">
        <v>116</v>
      </c>
      <c r="BB9" s="36"/>
      <c r="BD9" s="213"/>
      <c r="BE9" s="213"/>
      <c r="BF9" s="214"/>
      <c r="BG9" s="214"/>
      <c r="BH9" s="214"/>
      <c r="BI9" s="214"/>
      <c r="BJ9" s="214"/>
      <c r="BK9" s="214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4"/>
      <c r="CA9" s="214"/>
      <c r="CB9" s="214"/>
      <c r="CC9" s="214"/>
      <c r="CD9" s="214"/>
    </row>
    <row r="10" spans="1:84" s="5" customFormat="1" ht="24" customHeight="1" x14ac:dyDescent="0.2">
      <c r="A10" s="244" t="str">
        <f>IF(BW6=MAX(BW6:BW8),AY6,IF(BW7=MAX(BW6:BW8),AY7,IF(BW8=MAX(BW6:BW8),AY8,D5)))</f>
        <v>TINI ALESSANDRO - TT S. POLO (PR)</v>
      </c>
      <c r="B10" s="245"/>
      <c r="C10" s="245"/>
      <c r="D10" s="245"/>
      <c r="E10" s="245"/>
      <c r="F10" s="245"/>
      <c r="G10" s="245"/>
      <c r="H10" s="245"/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6"/>
      <c r="Z10" s="247">
        <f>IF(A10=AY6,BC6,IF(A10=AY7,BC7,IF(A10=AY8,BC8,"0")))</f>
        <v>4</v>
      </c>
      <c r="AA10" s="248"/>
      <c r="AB10" s="249"/>
      <c r="AC10" s="235">
        <f>IF(A10=AY6,BG6,IF(A10=AY7,BG7,IF(A10=AY8,BG8,"0")))</f>
        <v>2</v>
      </c>
      <c r="AD10" s="236"/>
      <c r="AE10" s="235">
        <f>IF(A10=AY6,BK6,IF(A10=AY7,BK7,IF(A10=AY8,BK8,"0")))</f>
        <v>0</v>
      </c>
      <c r="AF10" s="236"/>
      <c r="AG10" s="235">
        <f>IF(A10=AY6,BL6,IF(A10=AY7,BL7,IF(A10=AY8,BL8,"0")))</f>
        <v>6</v>
      </c>
      <c r="AH10" s="236"/>
      <c r="AI10" s="235">
        <f>IF(A10=AY6,BM6,IF(A10=AY7,BM7,IF(A10=AY8,BM8,"0")))</f>
        <v>1</v>
      </c>
      <c r="AJ10" s="236"/>
      <c r="AK10" s="235">
        <f>SUM(AG10-AI10)</f>
        <v>5</v>
      </c>
      <c r="AL10" s="236"/>
      <c r="AM10" s="235">
        <f>IF(A10=AY6,BO6,IF(A10=AY7,BO7,IF(A10=AY8,BO8,"0")))</f>
        <v>74</v>
      </c>
      <c r="AN10" s="236"/>
      <c r="AO10" s="235">
        <f>IF(A10=AY6,BP6,IF(A10=AY7,BP7,IF(A10=AY8,BP8,"0")))</f>
        <v>43</v>
      </c>
      <c r="AP10" s="236"/>
      <c r="AQ10" s="235">
        <f>SUM(AM10-AO10)</f>
        <v>31</v>
      </c>
      <c r="AR10" s="237"/>
      <c r="AS10" s="37"/>
      <c r="AT10" s="37"/>
      <c r="AU10" s="37"/>
      <c r="AV10" s="37"/>
      <c r="AW10" s="37"/>
      <c r="AX10" s="216"/>
      <c r="AY10" s="217" t="str">
        <f>IF(BW6=MAX(BW6:BW8),AY6,"")</f>
        <v>TINI ALESSANDRO - TT S. POLO (PR)</v>
      </c>
      <c r="AZ10" s="38" t="str">
        <f>IF(BX6=MAX(BX6:BX8),AY6,"")</f>
        <v/>
      </c>
      <c r="BA10" s="39" t="str">
        <f>IF(BY6=MAX(BY6:BY8),AY6,"")</f>
        <v/>
      </c>
      <c r="BB10" s="37"/>
      <c r="BD10" s="37"/>
      <c r="BE10" s="37"/>
      <c r="BF10" s="214"/>
      <c r="BG10" s="214"/>
      <c r="BH10" s="40" t="str">
        <f>IF(BG10="1","0",IF(BG10="0","1",""))</f>
        <v/>
      </c>
      <c r="BI10" s="214"/>
      <c r="BJ10" s="214"/>
      <c r="BK10" s="214"/>
      <c r="BL10" s="215"/>
      <c r="BM10" s="215"/>
      <c r="BN10" s="215"/>
      <c r="BO10" s="215"/>
      <c r="BP10" s="215"/>
      <c r="BQ10" s="215"/>
      <c r="BR10" s="215"/>
      <c r="BS10" s="215"/>
      <c r="BT10" s="215"/>
      <c r="BU10" s="215"/>
      <c r="BV10" s="215"/>
      <c r="BW10" s="215"/>
      <c r="BX10" s="215"/>
      <c r="BY10" s="215"/>
      <c r="BZ10" s="214"/>
      <c r="CA10" s="214"/>
      <c r="CB10" s="214"/>
      <c r="CC10" s="214"/>
      <c r="CD10" s="214"/>
    </row>
    <row r="11" spans="1:84" s="5" customFormat="1" ht="24" customHeight="1" x14ac:dyDescent="0.2">
      <c r="A11" s="244" t="str">
        <f>IF(BX6=MAX(BX6:BX8),AY6,IF(BX7=MAX(BX6:BX8),AY7,IF(BX8=MAX(BX6:BX8),AY8,D6)))</f>
        <v>STEFANI CIRO - V. CASALGRANDE (RE)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6"/>
      <c r="Z11" s="247">
        <f>IF(A11=AY6,BC6,IF(A11=AY7,BC7,IF(A11=AY8,BC8,"0")))</f>
        <v>2</v>
      </c>
      <c r="AA11" s="248"/>
      <c r="AB11" s="249"/>
      <c r="AC11" s="235">
        <f>IF(A11=AY6,BG6,IF(A11=AY7,BG7,IF(A11=AY8,BG8,"0")))</f>
        <v>1</v>
      </c>
      <c r="AD11" s="236"/>
      <c r="AE11" s="235">
        <f>IF(A11=AY6,BK6,IF(A11=AY7,BK7,IF(A11=AY8,BK8,"0")))</f>
        <v>1</v>
      </c>
      <c r="AF11" s="236"/>
      <c r="AG11" s="235">
        <f>IF(A11=AY6,BL6,IF(A11=AY7,BL7,IF(A11=AY8,BL8,"0")))</f>
        <v>3</v>
      </c>
      <c r="AH11" s="236"/>
      <c r="AI11" s="235">
        <f>IF(A11=AY6,BM6,IF(A11=AY7,BM7,IF(A11=AY8,BM8,"0")))</f>
        <v>3</v>
      </c>
      <c r="AJ11" s="236"/>
      <c r="AK11" s="235">
        <f>SUM(AG11-AI11)</f>
        <v>0</v>
      </c>
      <c r="AL11" s="236"/>
      <c r="AM11" s="235">
        <f>IF(A11=AY6,BO6,IF(A11=AY7,BO7,IF(A11=AY8,BO8,"0")))</f>
        <v>53</v>
      </c>
      <c r="AN11" s="236"/>
      <c r="AO11" s="235">
        <f>IF(A11=AY6,BP6,IF(A11=AY7,BP7,IF(A11=AY8,BP8,"0")))</f>
        <v>51</v>
      </c>
      <c r="AP11" s="236"/>
      <c r="AQ11" s="235">
        <f>SUM(AM11-AO11)</f>
        <v>2</v>
      </c>
      <c r="AR11" s="237"/>
      <c r="AS11" s="37"/>
      <c r="AT11" s="37"/>
      <c r="AU11" s="37"/>
      <c r="AV11" s="37"/>
      <c r="AW11" s="37"/>
      <c r="AX11" s="216"/>
      <c r="AY11" s="217" t="str">
        <f>IF(BW7=MAX(BW6:BW8),AY7,"")</f>
        <v/>
      </c>
      <c r="AZ11" s="38" t="str">
        <f>IF(BX7=MAX(BX6:BX8),AY7,"")</f>
        <v/>
      </c>
      <c r="BA11" s="39" t="str">
        <f>IF(BY7=MAX(BY6:BY8),AY7,"")</f>
        <v>MAUGERI WILLIAM TT BISMANTOVA (RE)</v>
      </c>
      <c r="BB11" s="37"/>
      <c r="BD11" s="37"/>
      <c r="BE11" s="37"/>
      <c r="BF11" s="40"/>
      <c r="BG11" s="40"/>
      <c r="BH11" s="40"/>
      <c r="BI11" s="40"/>
      <c r="BJ11" s="40"/>
      <c r="BK11" s="40"/>
      <c r="BL11" s="218"/>
      <c r="BM11" s="218"/>
      <c r="BN11" s="218"/>
      <c r="BO11" s="218"/>
      <c r="BP11" s="218"/>
      <c r="BQ11" s="218"/>
      <c r="BR11" s="218"/>
      <c r="BS11" s="218"/>
      <c r="BT11" s="218"/>
      <c r="BU11" s="218"/>
      <c r="BV11" s="218"/>
      <c r="BW11" s="218"/>
      <c r="BX11" s="218"/>
      <c r="BY11" s="218"/>
      <c r="BZ11" s="40"/>
      <c r="CA11" s="40"/>
      <c r="CB11" s="40"/>
      <c r="CC11" s="40"/>
      <c r="CD11" s="40"/>
    </row>
    <row r="12" spans="1:84" s="5" customFormat="1" ht="24" customHeight="1" thickBot="1" x14ac:dyDescent="0.25">
      <c r="A12" s="238" t="str">
        <f>IF(BY6=MAX(BY6:BY8),AY6,IF(BY7=MAX(BY6:BY8),AY7,IF(BY8=MAX(BY6:BY8),AY8,D7)))</f>
        <v>MAUGERI WILLIAM TT BISMANTOVA (RE)</v>
      </c>
      <c r="B12" s="239"/>
      <c r="C12" s="239"/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40"/>
      <c r="Z12" s="241">
        <f>IF(A12=AY6,BC6,IF(A12=AY7,BC7,IF(A12=AY8,BC8,"0")))</f>
        <v>0</v>
      </c>
      <c r="AA12" s="242"/>
      <c r="AB12" s="243"/>
      <c r="AC12" s="227">
        <f>IF(A12=AY6,BG6,IF(A12=AY7,BG7,IF(A12=AY8,BG8,"0")))</f>
        <v>0</v>
      </c>
      <c r="AD12" s="228"/>
      <c r="AE12" s="227">
        <f>IF(A12=AY6,BK6,IF(A12=AY7,BK7,IF(A12=AY8,BK8,"0")))</f>
        <v>2</v>
      </c>
      <c r="AF12" s="228"/>
      <c r="AG12" s="227">
        <f>IF(A12=AY6,BL6,IF(A12=AY7,BL7,IF(A12=AY8,BL8,"0")))</f>
        <v>1</v>
      </c>
      <c r="AH12" s="228"/>
      <c r="AI12" s="227">
        <f>IF(A12=AY6,BM6,IF(A12=AY7,BM7,IF(A12=AY8,BM8,"0")))</f>
        <v>6</v>
      </c>
      <c r="AJ12" s="228"/>
      <c r="AK12" s="227">
        <f>SUM(AG12-AI12)</f>
        <v>-5</v>
      </c>
      <c r="AL12" s="228"/>
      <c r="AM12" s="227">
        <f>IF(A12=AY6,BO6,IF(A12=AY7,BO7,IF(A12=AY8,BO8,"0")))</f>
        <v>41</v>
      </c>
      <c r="AN12" s="228"/>
      <c r="AO12" s="227">
        <f>IF(A12=AY6,BP6,IF(A12=AY7,BP7,IF(A12=AY8,BP8,"0")))</f>
        <v>74</v>
      </c>
      <c r="AP12" s="228"/>
      <c r="AQ12" s="227">
        <f>SUM(AM12-AO12)</f>
        <v>-33</v>
      </c>
      <c r="AR12" s="229"/>
      <c r="AS12" s="37"/>
      <c r="AT12" s="37"/>
      <c r="AU12" s="37"/>
      <c r="AV12" s="37"/>
      <c r="AW12" s="37"/>
      <c r="AX12" s="216"/>
      <c r="AY12" s="219" t="str">
        <f>IF(BW8=MAX(BW6:BW8),AY8,"")</f>
        <v/>
      </c>
      <c r="AZ12" s="41" t="str">
        <f>IF(BX8=MAX(BX6:BX8),AY8,"")</f>
        <v>STEFANI CIRO - V. CASALGRANDE (RE)</v>
      </c>
      <c r="BA12" s="42" t="str">
        <f>IF(BY8=MAX(BY6:BY8),AY8,"")</f>
        <v/>
      </c>
      <c r="BB12" s="37"/>
      <c r="BD12" s="37"/>
      <c r="BE12" s="37"/>
      <c r="BF12" s="40"/>
      <c r="BG12" s="40"/>
      <c r="BH12" s="40"/>
      <c r="BI12" s="40"/>
      <c r="BJ12" s="40"/>
      <c r="BK12" s="40"/>
      <c r="BL12" s="218"/>
      <c r="BM12" s="218"/>
      <c r="BN12" s="218"/>
      <c r="BO12" s="218"/>
      <c r="BP12" s="218"/>
      <c r="BQ12" s="218"/>
      <c r="BR12" s="218"/>
      <c r="BS12" s="218"/>
      <c r="BT12" s="218"/>
      <c r="BU12" s="218"/>
      <c r="BV12" s="218"/>
      <c r="BW12" s="218"/>
      <c r="BX12" s="218"/>
      <c r="BY12" s="218"/>
      <c r="BZ12" s="40"/>
      <c r="CA12" s="40"/>
      <c r="CB12" s="40"/>
      <c r="CC12" s="40"/>
      <c r="CD12" s="40"/>
    </row>
    <row r="17" spans="1:84" s="175" customFormat="1" ht="24" customHeight="1" x14ac:dyDescent="0.2">
      <c r="A17" s="234" t="s">
        <v>0</v>
      </c>
      <c r="B17" s="234"/>
      <c r="C17" s="234"/>
      <c r="D17" s="234"/>
      <c r="E17" s="234"/>
      <c r="F17" s="234"/>
      <c r="G17" s="234"/>
      <c r="H17" s="234"/>
      <c r="I17" s="234"/>
      <c r="J17" s="234"/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  <c r="AN17" s="234"/>
      <c r="AO17" s="234"/>
      <c r="AP17" s="234"/>
      <c r="AQ17" s="234"/>
      <c r="AR17" s="234"/>
      <c r="AS17" s="1"/>
      <c r="AT17" s="1"/>
      <c r="AU17" s="1"/>
      <c r="AV17" s="1"/>
      <c r="AW17" s="1"/>
      <c r="AX17" s="1"/>
      <c r="BL17" s="176"/>
      <c r="BM17" s="176"/>
      <c r="BN17" s="176"/>
      <c r="BO17" s="176"/>
      <c r="BP17" s="176"/>
      <c r="BQ17" s="176"/>
      <c r="BR17" s="176"/>
      <c r="BS17" s="176"/>
      <c r="BT17" s="176"/>
      <c r="BU17" s="176"/>
      <c r="BV17" s="176"/>
      <c r="BW17" s="176"/>
      <c r="BX17" s="176"/>
      <c r="BY17" s="176"/>
    </row>
    <row r="18" spans="1:84" s="175" customFormat="1" ht="24" customHeight="1" x14ac:dyDescent="0.2">
      <c r="A18" s="230" t="s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0"/>
      <c r="AQ18" s="230"/>
      <c r="AR18" s="230"/>
      <c r="AS18" s="2"/>
      <c r="AT18" s="2"/>
      <c r="AU18" s="2"/>
      <c r="AV18" s="2"/>
      <c r="AW18" s="2"/>
      <c r="AX18" s="2"/>
      <c r="BL18" s="176"/>
      <c r="BM18" s="176"/>
      <c r="BN18" s="176"/>
      <c r="BO18" s="176"/>
      <c r="BP18" s="176"/>
      <c r="BQ18" s="176"/>
      <c r="BR18" s="176"/>
      <c r="BS18" s="176"/>
      <c r="BT18" s="176"/>
      <c r="BU18" s="176"/>
      <c r="BV18" s="176"/>
      <c r="BW18" s="176"/>
      <c r="BX18" s="176"/>
      <c r="BY18" s="176"/>
    </row>
    <row r="19" spans="1:84" s="5" customFormat="1" ht="24" customHeight="1" x14ac:dyDescent="0.2">
      <c r="A19" s="231" t="str">
        <f>A3</f>
        <v>Cat.  FITeT A M/F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2" t="s">
        <v>51</v>
      </c>
      <c r="S19" s="232"/>
      <c r="T19" s="232"/>
      <c r="U19" s="232"/>
      <c r="V19" s="232"/>
      <c r="W19" s="232"/>
      <c r="X19" s="232"/>
      <c r="Y19" s="232"/>
      <c r="Z19" s="232"/>
      <c r="AA19" s="232"/>
      <c r="AB19" s="232"/>
      <c r="AC19" s="232"/>
      <c r="AD19" s="232"/>
      <c r="AE19" s="232"/>
      <c r="AF19" s="232"/>
      <c r="AG19" s="232"/>
      <c r="AH19" s="232"/>
      <c r="AI19" s="232"/>
      <c r="AJ19" s="232"/>
      <c r="AK19" s="233"/>
      <c r="AL19" s="233"/>
      <c r="AM19" s="233"/>
      <c r="AN19" s="233"/>
      <c r="AO19" s="233"/>
      <c r="AP19" s="233"/>
      <c r="AQ19" s="233"/>
      <c r="AR19" s="233"/>
      <c r="AS19" s="3"/>
      <c r="AT19" s="3"/>
      <c r="AU19" s="3"/>
      <c r="AV19" s="3"/>
      <c r="AW19" s="3"/>
      <c r="AX19" s="3"/>
      <c r="AY19" s="177"/>
      <c r="AZ19" s="4"/>
      <c r="BA19" s="4"/>
      <c r="BB19" s="4"/>
      <c r="BC19" s="4"/>
      <c r="BL19" s="178">
        <v>1E-4</v>
      </c>
      <c r="BM19" s="123"/>
      <c r="BN19" s="178">
        <v>0.1</v>
      </c>
      <c r="BO19" s="178">
        <v>9.9999999999999995E-7</v>
      </c>
      <c r="BP19" s="123"/>
      <c r="BQ19" s="178">
        <v>1E-3</v>
      </c>
      <c r="BR19" s="178">
        <v>100000</v>
      </c>
      <c r="BS19" s="123"/>
      <c r="BT19" s="123"/>
      <c r="BU19" s="123"/>
      <c r="BV19" s="123"/>
      <c r="BW19" s="123"/>
      <c r="BX19" s="123"/>
      <c r="BY19" s="123"/>
      <c r="CF19" s="179"/>
    </row>
    <row r="20" spans="1:84" s="5" customFormat="1" ht="24" customHeight="1" x14ac:dyDescent="0.2">
      <c r="A20" s="7" t="s">
        <v>2</v>
      </c>
      <c r="B20" s="7" t="s">
        <v>3</v>
      </c>
      <c r="C20" s="259" t="s">
        <v>4</v>
      </c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  <c r="W20" s="259"/>
      <c r="X20" s="259"/>
      <c r="Y20" s="259"/>
      <c r="Z20" s="259"/>
      <c r="AA20" s="259"/>
      <c r="AB20" s="259"/>
      <c r="AC20" s="259"/>
      <c r="AD20" s="259"/>
      <c r="AE20" s="259"/>
      <c r="AF20" s="259"/>
      <c r="AG20" s="260" t="s">
        <v>5</v>
      </c>
      <c r="AH20" s="260"/>
      <c r="AI20" s="260" t="s">
        <v>6</v>
      </c>
      <c r="AJ20" s="260"/>
      <c r="AK20" s="260" t="s">
        <v>7</v>
      </c>
      <c r="AL20" s="260"/>
      <c r="AM20" s="260" t="s">
        <v>8</v>
      </c>
      <c r="AN20" s="260"/>
      <c r="AO20" s="260" t="s">
        <v>9</v>
      </c>
      <c r="AP20" s="260"/>
      <c r="AQ20" s="319" t="s">
        <v>10</v>
      </c>
      <c r="AR20" s="319"/>
      <c r="AS20" s="9"/>
      <c r="AT20" s="9"/>
      <c r="AU20" s="9"/>
      <c r="AV20" s="9"/>
      <c r="AW20" s="9"/>
      <c r="AX20" s="180"/>
      <c r="AY20" s="177"/>
      <c r="AZ20" s="250" t="s">
        <v>11</v>
      </c>
      <c r="BA20" s="250"/>
      <c r="BB20" s="250"/>
      <c r="BC20" s="250"/>
      <c r="BD20" s="253" t="s">
        <v>12</v>
      </c>
      <c r="BE20" s="254"/>
      <c r="BF20" s="254"/>
      <c r="BG20" s="255"/>
      <c r="BH20" s="256" t="s">
        <v>13</v>
      </c>
      <c r="BI20" s="257"/>
      <c r="BJ20" s="257"/>
      <c r="BK20" s="258"/>
      <c r="BL20" s="261" t="s">
        <v>14</v>
      </c>
      <c r="BM20" s="262"/>
      <c r="BN20" s="263"/>
      <c r="BO20" s="261" t="s">
        <v>15</v>
      </c>
      <c r="BP20" s="262"/>
      <c r="BQ20" s="263"/>
      <c r="BR20" s="264" t="s">
        <v>105</v>
      </c>
      <c r="BS20" s="264"/>
      <c r="BT20" s="264"/>
      <c r="BU20" s="264"/>
      <c r="BV20" s="264"/>
      <c r="BW20" s="264"/>
      <c r="BX20" s="264"/>
      <c r="BY20" s="264"/>
      <c r="BZ20" s="265" t="s">
        <v>16</v>
      </c>
      <c r="CA20" s="266"/>
      <c r="CB20" s="266"/>
      <c r="CC20" s="266"/>
      <c r="CD20" s="266"/>
      <c r="CE20" s="10"/>
      <c r="CF20" s="11"/>
    </row>
    <row r="21" spans="1:84" s="5" customFormat="1" ht="30" customHeight="1" x14ac:dyDescent="0.2">
      <c r="A21" s="181">
        <v>2</v>
      </c>
      <c r="B21" s="182">
        <v>17</v>
      </c>
      <c r="C21" s="183" t="s">
        <v>17</v>
      </c>
      <c r="D21" s="279" t="str">
        <f>REPT('lista di qualificazione'!B5,1)</f>
        <v>GAIANI STEFANO - TT S. POLO (PR)</v>
      </c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80"/>
      <c r="R21" s="184" t="s">
        <v>18</v>
      </c>
      <c r="S21" s="310" t="str">
        <f>REPT(D22,1)</f>
        <v>POLI MARCO - DYNAMIS MANZOLINI (MO)</v>
      </c>
      <c r="T21" s="311"/>
      <c r="U21" s="311"/>
      <c r="V21" s="311"/>
      <c r="W21" s="311"/>
      <c r="X21" s="311"/>
      <c r="Y21" s="311"/>
      <c r="Z21" s="311"/>
      <c r="AA21" s="311"/>
      <c r="AB21" s="311"/>
      <c r="AC21" s="311"/>
      <c r="AD21" s="311"/>
      <c r="AE21" s="311"/>
      <c r="AF21" s="312"/>
      <c r="AG21" s="12">
        <v>11</v>
      </c>
      <c r="AH21" s="13">
        <v>5</v>
      </c>
      <c r="AI21" s="14">
        <v>11</v>
      </c>
      <c r="AJ21" s="15">
        <v>5</v>
      </c>
      <c r="AK21" s="12">
        <v>5</v>
      </c>
      <c r="AL21" s="13">
        <v>11</v>
      </c>
      <c r="AM21" s="14">
        <v>11</v>
      </c>
      <c r="AN21" s="15">
        <v>7</v>
      </c>
      <c r="AO21" s="12"/>
      <c r="AP21" s="16"/>
      <c r="AQ21" s="17">
        <f t="shared" ref="AQ21:AR23" si="1">IF(AG21="","",IF(AG21&lt;&gt;"",CE22))</f>
        <v>3</v>
      </c>
      <c r="AR21" s="17">
        <f t="shared" si="1"/>
        <v>1</v>
      </c>
      <c r="AS21" s="18"/>
      <c r="AT21" s="18"/>
      <c r="AU21" s="18"/>
      <c r="AV21" s="18"/>
      <c r="AY21" s="177"/>
      <c r="AZ21" s="185" t="s">
        <v>19</v>
      </c>
      <c r="BA21" s="186" t="s">
        <v>20</v>
      </c>
      <c r="BB21" s="187" t="s">
        <v>21</v>
      </c>
      <c r="BC21" s="188" t="s">
        <v>22</v>
      </c>
      <c r="BD21" s="189" t="s">
        <v>106</v>
      </c>
      <c r="BE21" s="189" t="s">
        <v>107</v>
      </c>
      <c r="BF21" s="189" t="s">
        <v>108</v>
      </c>
      <c r="BG21" s="190" t="s">
        <v>109</v>
      </c>
      <c r="BH21" s="189" t="s">
        <v>106</v>
      </c>
      <c r="BI21" s="189" t="s">
        <v>107</v>
      </c>
      <c r="BJ21" s="189" t="s">
        <v>110</v>
      </c>
      <c r="BK21" s="189" t="s">
        <v>111</v>
      </c>
      <c r="BL21" s="191" t="s">
        <v>23</v>
      </c>
      <c r="BM21" s="191" t="s">
        <v>112</v>
      </c>
      <c r="BN21" s="191" t="s">
        <v>24</v>
      </c>
      <c r="BO21" s="192" t="s">
        <v>25</v>
      </c>
      <c r="BP21" s="192" t="s">
        <v>26</v>
      </c>
      <c r="BQ21" s="192" t="s">
        <v>27</v>
      </c>
      <c r="BR21" s="193" t="s">
        <v>28</v>
      </c>
      <c r="BS21" s="193" t="s">
        <v>24</v>
      </c>
      <c r="BT21" s="193" t="s">
        <v>27</v>
      </c>
      <c r="BU21" s="193" t="s">
        <v>23</v>
      </c>
      <c r="BV21" s="193" t="s">
        <v>25</v>
      </c>
      <c r="BW21" s="194" t="s">
        <v>113</v>
      </c>
      <c r="BX21" s="195" t="s">
        <v>114</v>
      </c>
      <c r="BY21" s="195" t="s">
        <v>115</v>
      </c>
      <c r="BZ21" s="19" t="s">
        <v>29</v>
      </c>
      <c r="CA21" s="19" t="s">
        <v>30</v>
      </c>
      <c r="CB21" s="19" t="s">
        <v>31</v>
      </c>
      <c r="CC21" s="19" t="s">
        <v>32</v>
      </c>
      <c r="CD21" s="19" t="s">
        <v>33</v>
      </c>
      <c r="CE21" s="19" t="s">
        <v>34</v>
      </c>
      <c r="CF21" s="19" t="s">
        <v>35</v>
      </c>
    </row>
    <row r="22" spans="1:84" s="5" customFormat="1" ht="30" customHeight="1" x14ac:dyDescent="0.2">
      <c r="A22" s="20">
        <v>2</v>
      </c>
      <c r="B22" s="21"/>
      <c r="C22" s="196" t="s">
        <v>36</v>
      </c>
      <c r="D22" s="279" t="str">
        <f>REPT('lista di qualificazione'!B17,1)</f>
        <v>POLI MARCO - DYNAMIS MANZOLINI (MO)</v>
      </c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80"/>
      <c r="R22" s="197" t="s">
        <v>18</v>
      </c>
      <c r="S22" s="281" t="str">
        <f>REPT(D23,1)</f>
        <v>DEBBI M. ELISABETTA v. CASALGRANDE (RE)</v>
      </c>
      <c r="T22" s="282"/>
      <c r="U22" s="282"/>
      <c r="V22" s="282"/>
      <c r="W22" s="282"/>
      <c r="X22" s="282"/>
      <c r="Y22" s="282"/>
      <c r="Z22" s="282"/>
      <c r="AA22" s="282"/>
      <c r="AB22" s="282"/>
      <c r="AC22" s="282"/>
      <c r="AD22" s="282"/>
      <c r="AE22" s="282"/>
      <c r="AF22" s="283"/>
      <c r="AG22" s="22">
        <v>11</v>
      </c>
      <c r="AH22" s="23">
        <v>3</v>
      </c>
      <c r="AI22" s="24">
        <v>12</v>
      </c>
      <c r="AJ22" s="25">
        <v>14</v>
      </c>
      <c r="AK22" s="22">
        <v>11</v>
      </c>
      <c r="AL22" s="23">
        <v>6</v>
      </c>
      <c r="AM22" s="24">
        <v>11</v>
      </c>
      <c r="AN22" s="25">
        <v>6</v>
      </c>
      <c r="AO22" s="22"/>
      <c r="AP22" s="25"/>
      <c r="AQ22" s="17">
        <f t="shared" si="1"/>
        <v>3</v>
      </c>
      <c r="AR22" s="17">
        <f t="shared" si="1"/>
        <v>1</v>
      </c>
      <c r="AS22" s="18"/>
      <c r="AT22" s="18"/>
      <c r="AU22" s="18"/>
      <c r="AV22" s="18"/>
      <c r="AW22" s="275" t="s">
        <v>37</v>
      </c>
      <c r="AX22" s="275"/>
      <c r="AY22" s="198" t="str">
        <f>REPT(D21,1)</f>
        <v>GAIANI STEFANO - TT S. POLO (PR)</v>
      </c>
      <c r="AZ22" s="7" t="str">
        <f>IF(AQ21="","0",IF(AQ21&gt;AR21,"2",IF(AQ21&lt;AR21,"0")))</f>
        <v>2</v>
      </c>
      <c r="BA22" s="26"/>
      <c r="BB22" s="7" t="str">
        <f>IF(AR23="","0",IF(AQ23&gt;AR23,"0",IF(AQ23&lt;AR23,"2")))</f>
        <v>2</v>
      </c>
      <c r="BC22" s="199">
        <f>SUM(AZ22+BB22)</f>
        <v>4</v>
      </c>
      <c r="BD22" s="8" t="str">
        <f>IF(AZ22&gt;AZ24,"1",IF(AZ22&lt;AZ24,"0","0"))</f>
        <v>1</v>
      </c>
      <c r="BE22" s="27"/>
      <c r="BF22" s="8" t="str">
        <f>IF(BB22&gt;BB23,"1",IF(BB22&lt;BB23,"0","0"))</f>
        <v>1</v>
      </c>
      <c r="BG22" s="200">
        <f>SUM(BD22+BF22)</f>
        <v>2</v>
      </c>
      <c r="BH22" s="8" t="str">
        <f>IF(AZ22&lt;AZ24,"1",IF(AZ22&gt;AZ24,"0","0"))</f>
        <v>0</v>
      </c>
      <c r="BI22" s="27"/>
      <c r="BJ22" s="8" t="str">
        <f>IF(BB22&lt;BB23,"1",IF(BB22&gt;BB23,"0","0"))</f>
        <v>0</v>
      </c>
      <c r="BK22" s="201">
        <f>SUM(BH22+BJ22)</f>
        <v>0</v>
      </c>
      <c r="BL22" s="202">
        <f>SUM(CE22+CF24)</f>
        <v>6</v>
      </c>
      <c r="BM22" s="202">
        <f>SUM(CE24+CF22)</f>
        <v>1</v>
      </c>
      <c r="BN22" s="202">
        <f>SUM(BL22-BM22)</f>
        <v>5</v>
      </c>
      <c r="BO22" s="202">
        <f>SUM(AG21+AI21+AK21+AM21+AO21+AH23+AJ23+AL23+AN23+AP23)</f>
        <v>71</v>
      </c>
      <c r="BP22" s="202">
        <f>SUM(AH21+AJ21+AL21+AN21+AP21+AG23+AI23+AK23+AM23+AO23)</f>
        <v>53</v>
      </c>
      <c r="BQ22" s="202">
        <f>SUM(BO22-BP22)</f>
        <v>18</v>
      </c>
      <c r="BR22" s="203">
        <f>BC22*BR19</f>
        <v>400000</v>
      </c>
      <c r="BS22" s="203">
        <f>SUM(BN22*BN19)</f>
        <v>0.5</v>
      </c>
      <c r="BT22" s="203">
        <f>SUM(BQ22*BQ19)</f>
        <v>1.8000000000000002E-2</v>
      </c>
      <c r="BU22" s="203">
        <f>SUM(BL22*BL19)</f>
        <v>6.0000000000000006E-4</v>
      </c>
      <c r="BV22" s="203">
        <f>SUM(BO22*BO19)</f>
        <v>7.0999999999999991E-5</v>
      </c>
      <c r="BW22" s="203">
        <f>SUM(BR22+BS22+BT22+BU22+BV22)</f>
        <v>400000.51867100003</v>
      </c>
      <c r="BX22" s="203" t="str">
        <f>IF(BW22&lt;MAX(BW22:BW24),BW22,"")</f>
        <v/>
      </c>
      <c r="BY22" s="203" t="str">
        <f>IF(BX22&lt;MAX(BX22:BX24),BX22,"")</f>
        <v/>
      </c>
      <c r="BZ22" s="28" t="str">
        <f>IF(AND(AG21&lt;&gt;"",AH21&lt;&gt;""),IF(AG21&gt;AH21,"c","f"),0)</f>
        <v>c</v>
      </c>
      <c r="CA22" s="28" t="str">
        <f>IF(AND(AI21&lt;&gt;"",AJ21&lt;&gt;""),IF(AI21&gt;AJ21,"c","f"),0)</f>
        <v>c</v>
      </c>
      <c r="CB22" s="28" t="str">
        <f>IF(AND(AK21&lt;&gt;"",AL21&lt;&gt;""),IF(AK21&gt;AL21,"c","f"),0)</f>
        <v>f</v>
      </c>
      <c r="CC22" s="28" t="str">
        <f>IF(AND(AM21&lt;&gt;"",AN21&lt;&gt;""),IF(AM21&gt;AN21,"c","f"),0)</f>
        <v>c</v>
      </c>
      <c r="CD22" s="28">
        <f>IF(AND(AO21&lt;&gt;"",AP21&lt;&gt;""),IF(AO21&gt;AP21,"c","f"),0)</f>
        <v>0</v>
      </c>
      <c r="CE22" s="28">
        <f>COUNTIF(BZ22:CD22,"c")</f>
        <v>3</v>
      </c>
      <c r="CF22" s="28">
        <f>COUNTIF(BZ22:CD22,"f")</f>
        <v>1</v>
      </c>
    </row>
    <row r="23" spans="1:84" s="5" customFormat="1" ht="30" customHeight="1" x14ac:dyDescent="0.2">
      <c r="A23" s="29">
        <v>2</v>
      </c>
      <c r="B23" s="30"/>
      <c r="C23" s="204" t="s">
        <v>38</v>
      </c>
      <c r="D23" s="284" t="str">
        <f>REPT('lista di qualificazione'!B12,1)</f>
        <v>DEBBI M. ELISABETTA v. CASALGRANDE (RE)</v>
      </c>
      <c r="E23" s="284"/>
      <c r="F23" s="284"/>
      <c r="G23" s="284"/>
      <c r="H23" s="284"/>
      <c r="I23" s="284"/>
      <c r="J23" s="284"/>
      <c r="K23" s="284"/>
      <c r="L23" s="284"/>
      <c r="M23" s="284"/>
      <c r="N23" s="284"/>
      <c r="O23" s="284"/>
      <c r="P23" s="284"/>
      <c r="Q23" s="285"/>
      <c r="R23" s="205" t="s">
        <v>18</v>
      </c>
      <c r="S23" s="286" t="str">
        <f>REPT(D21,1)</f>
        <v>GAIANI STEFANO - TT S. POLO (PR)</v>
      </c>
      <c r="T23" s="287"/>
      <c r="U23" s="287"/>
      <c r="V23" s="287"/>
      <c r="W23" s="287"/>
      <c r="X23" s="287"/>
      <c r="Y23" s="287"/>
      <c r="Z23" s="287"/>
      <c r="AA23" s="287"/>
      <c r="AB23" s="287"/>
      <c r="AC23" s="287"/>
      <c r="AD23" s="287"/>
      <c r="AE23" s="287"/>
      <c r="AF23" s="288"/>
      <c r="AG23" s="31">
        <v>8</v>
      </c>
      <c r="AH23" s="32">
        <v>11</v>
      </c>
      <c r="AI23" s="33">
        <v>9</v>
      </c>
      <c r="AJ23" s="34">
        <v>11</v>
      </c>
      <c r="AK23" s="31">
        <v>8</v>
      </c>
      <c r="AL23" s="32">
        <v>11</v>
      </c>
      <c r="AM23" s="33"/>
      <c r="AN23" s="34"/>
      <c r="AO23" s="31"/>
      <c r="AP23" s="34"/>
      <c r="AQ23" s="17">
        <f t="shared" si="1"/>
        <v>0</v>
      </c>
      <c r="AR23" s="17">
        <f t="shared" si="1"/>
        <v>3</v>
      </c>
      <c r="AS23" s="18"/>
      <c r="AT23" s="18"/>
      <c r="AU23" s="18"/>
      <c r="AV23" s="18"/>
      <c r="AW23" s="276" t="str">
        <f>A26</f>
        <v>GAIANI STEFANO - TT S. POLO (PR)</v>
      </c>
      <c r="AX23" s="277"/>
      <c r="AY23" s="198" t="str">
        <f>REPT(D23,1)</f>
        <v>DEBBI M. ELISABETTA v. CASALGRANDE (RE)</v>
      </c>
      <c r="AZ23" s="26"/>
      <c r="BA23" s="7" t="str">
        <f>IF(AQ22="","0",IF(AR22&gt;AQ22,"2",IF(AR22&lt;AQ22,"0")))</f>
        <v>0</v>
      </c>
      <c r="BB23" s="7" t="str">
        <f>IF(AQ23="","0",IF(AQ23&gt;AR23,"2",IF(AQ23&lt;AR23,"0")))</f>
        <v>0</v>
      </c>
      <c r="BC23" s="206">
        <f>SUM(BA23+BB23)</f>
        <v>0</v>
      </c>
      <c r="BD23" s="207"/>
      <c r="BE23" s="8" t="str">
        <f>IF(BA23&gt;BA24,"1",IF(BA23&lt;BA24,"0","0"))</f>
        <v>0</v>
      </c>
      <c r="BF23" s="8" t="str">
        <f>IF(BB23&gt;BB22,"1",IF(BB23&lt;BB22,"0","0"))</f>
        <v>0</v>
      </c>
      <c r="BG23" s="200">
        <f>SUM(BE23+BF23)</f>
        <v>0</v>
      </c>
      <c r="BH23" s="27"/>
      <c r="BI23" s="8" t="str">
        <f>IF(BA23&lt;BA24,"1",IF(BA23&gt;BA24,"0","0"))</f>
        <v>1</v>
      </c>
      <c r="BJ23" s="8" t="str">
        <f>IF(BB23&lt;BB22,"1",IF(BB23&gt;BB22,"0","0"))</f>
        <v>1</v>
      </c>
      <c r="BK23" s="201">
        <f>SUM(BI23+BJ23)</f>
        <v>2</v>
      </c>
      <c r="BL23" s="202">
        <f>SUM(CE24+CF23)</f>
        <v>1</v>
      </c>
      <c r="BM23" s="202">
        <f>SUM(CE23+CF24)</f>
        <v>6</v>
      </c>
      <c r="BN23" s="202">
        <f>SUM(BL23-BM23)</f>
        <v>-5</v>
      </c>
      <c r="BO23" s="202">
        <f>SUM(AH22+AJ22+AL22+AN22+AP22+AG23+AI23+AK23+AM23+AO23)</f>
        <v>54</v>
      </c>
      <c r="BP23" s="202">
        <f>SUM(AG22+AI22+AK22+AM22+AO22+AH23+AJ23+AL23+AN23+AP23)</f>
        <v>78</v>
      </c>
      <c r="BQ23" s="202">
        <f>SUM(BO23-BP23)</f>
        <v>-24</v>
      </c>
      <c r="BR23" s="203">
        <f>BC23*BR19</f>
        <v>0</v>
      </c>
      <c r="BS23" s="203">
        <f>SUM(BN23*BN19)</f>
        <v>-0.5</v>
      </c>
      <c r="BT23" s="203">
        <f>SUM(BQ23*BQ19)</f>
        <v>-2.4E-2</v>
      </c>
      <c r="BU23" s="203">
        <f>SUM(BL23*BL19)</f>
        <v>1E-4</v>
      </c>
      <c r="BV23" s="203">
        <f>SUM(BO23*BO19)</f>
        <v>5.3999999999999998E-5</v>
      </c>
      <c r="BW23" s="203">
        <f>SUM(BR23+BS23+BT23+BU23+BV23)</f>
        <v>-0.52384600000000003</v>
      </c>
      <c r="BX23" s="203">
        <f>IF(BW23&lt;MAX(BW22:BW24),BW23,"")</f>
        <v>-0.52384600000000003</v>
      </c>
      <c r="BY23" s="203">
        <f>IF(BX23&lt;MAX(BX22:BX24),BX23,"")</f>
        <v>-0.52384600000000003</v>
      </c>
      <c r="BZ23" s="28" t="str">
        <f>IF(AND(AG22&lt;&gt;"",AH22&lt;&gt;""),IF(AG22&gt;AH22,"c","f"),0)</f>
        <v>c</v>
      </c>
      <c r="CA23" s="28" t="str">
        <f>IF(AND(AI22&lt;&gt;"",AJ22&lt;&gt;""),IF(AI22&gt;AJ22,"c","f"),0)</f>
        <v>f</v>
      </c>
      <c r="CB23" s="28" t="str">
        <f>IF(AND(AK22&lt;&gt;"",AL22&lt;&gt;""),IF(AK22&gt;AL22,"c","f"),0)</f>
        <v>c</v>
      </c>
      <c r="CC23" s="28" t="str">
        <f>IF(AND(AM22&lt;&gt;"",AN22&lt;&gt;""),IF(AM22&gt;AN22,"c","f"),0)</f>
        <v>c</v>
      </c>
      <c r="CD23" s="28">
        <f>IF(AND(AO22&lt;&gt;"",AP22&lt;&gt;""),IF(AO22&gt;AP22,"c","f"),0)</f>
        <v>0</v>
      </c>
      <c r="CE23" s="28">
        <f>COUNTIF(BZ23:CD23,"c")</f>
        <v>3</v>
      </c>
      <c r="CF23" s="28">
        <f>COUNTIF(BZ23:CD23,"f")</f>
        <v>1</v>
      </c>
    </row>
    <row r="24" spans="1:84" s="5" customFormat="1" ht="24" customHeight="1" thickBot="1" x14ac:dyDescent="0.25">
      <c r="A24" s="278" t="s">
        <v>39</v>
      </c>
      <c r="B24" s="278"/>
      <c r="C24" s="278"/>
      <c r="D24" s="278"/>
      <c r="E24" s="278"/>
      <c r="F24" s="278"/>
      <c r="G24" s="278"/>
      <c r="H24" s="278"/>
      <c r="I24" s="278"/>
      <c r="J24" s="278"/>
      <c r="K24" s="278"/>
      <c r="L24" s="278"/>
      <c r="M24" s="278"/>
      <c r="N24" s="278"/>
      <c r="O24" s="278"/>
      <c r="P24" s="278"/>
      <c r="Q24" s="278"/>
      <c r="R24" s="278"/>
      <c r="S24" s="278"/>
      <c r="T24" s="278"/>
      <c r="U24" s="278"/>
      <c r="V24" s="278"/>
      <c r="W24" s="278"/>
      <c r="X24" s="278"/>
      <c r="Y24" s="278"/>
      <c r="Z24" s="278"/>
      <c r="AA24" s="278"/>
      <c r="AB24" s="278"/>
      <c r="AC24" s="278"/>
      <c r="AD24" s="278"/>
      <c r="AE24" s="278"/>
      <c r="AF24" s="278"/>
      <c r="AG24" s="278"/>
      <c r="AH24" s="278"/>
      <c r="AI24" s="278"/>
      <c r="AJ24" s="278"/>
      <c r="AK24" s="278"/>
      <c r="AL24" s="278"/>
      <c r="AM24" s="278"/>
      <c r="AN24" s="278"/>
      <c r="AO24" s="278"/>
      <c r="AP24" s="278"/>
      <c r="AQ24" s="278"/>
      <c r="AR24" s="278"/>
      <c r="AS24" s="6"/>
      <c r="AT24" s="6"/>
      <c r="AU24" s="6"/>
      <c r="AV24" s="6"/>
      <c r="AW24" s="276" t="str">
        <f>A27</f>
        <v>POLI MARCO - DYNAMIS MANZOLINI (MO)</v>
      </c>
      <c r="AX24" s="277"/>
      <c r="AY24" s="198" t="str">
        <f>REPT(D22,1)</f>
        <v>POLI MARCO - DYNAMIS MANZOLINI (MO)</v>
      </c>
      <c r="AZ24" s="208" t="str">
        <f>IF(AR21="","0",IF(AQ21&gt;AR21,"0", IF(AR21&gt;AQ21,"2")))</f>
        <v>0</v>
      </c>
      <c r="BA24" s="208" t="str">
        <f>IF(AQ22="","0",IF(AQ22&gt;AR22,"2",IF(AQ22&lt;AR22,"0")))</f>
        <v>2</v>
      </c>
      <c r="BB24" s="26"/>
      <c r="BC24" s="199">
        <f>SUM(AZ24+BA24)</f>
        <v>2</v>
      </c>
      <c r="BD24" s="8" t="str">
        <f>IF(AZ24&gt;AZ22,"1",IF(AZ24&lt;AZ22,"0","0"))</f>
        <v>0</v>
      </c>
      <c r="BE24" s="8" t="str">
        <f>IF(BA24&gt;BA23,"1",IF(BA24&lt;BA23,"0","0"))</f>
        <v>1</v>
      </c>
      <c r="BF24" s="27"/>
      <c r="BG24" s="200">
        <f>SUM(BD24+BE24)</f>
        <v>1</v>
      </c>
      <c r="BH24" s="8" t="str">
        <f>IF(AZ24&lt;AZ22,"1",IF(AZ24&gt;AZ22,"0","0"))</f>
        <v>1</v>
      </c>
      <c r="BI24" s="8" t="str">
        <f>IF(BA24&lt;BA23,"1",IF(BA24&gt;BA23,"0","0"))</f>
        <v>0</v>
      </c>
      <c r="BJ24" s="27"/>
      <c r="BK24" s="201">
        <f>SUM(BH24+BI24)</f>
        <v>1</v>
      </c>
      <c r="BL24" s="202">
        <f>SUM(CF22+CE23)</f>
        <v>4</v>
      </c>
      <c r="BM24" s="202">
        <f>SUM(CE22+CF23)</f>
        <v>4</v>
      </c>
      <c r="BN24" s="202">
        <f>SUM(BL24-BM24)</f>
        <v>0</v>
      </c>
      <c r="BO24" s="202">
        <f>SUM(AH21+AJ21+AL21+AN21+AP21+AG22+AI22+AK22+AM22+AO22)</f>
        <v>73</v>
      </c>
      <c r="BP24" s="202">
        <f>SUM(AG21+AI21+AK21+AM21+AO21+AH22+AJ22+AL22+AN22+AP22)</f>
        <v>67</v>
      </c>
      <c r="BQ24" s="202">
        <f>SUM(BO24-BP24)</f>
        <v>6</v>
      </c>
      <c r="BR24" s="203">
        <f>BC24*BR19</f>
        <v>200000</v>
      </c>
      <c r="BS24" s="203">
        <f>SUM(BN24*BN19)</f>
        <v>0</v>
      </c>
      <c r="BT24" s="203">
        <f>SUM(BQ24*BQ19)</f>
        <v>6.0000000000000001E-3</v>
      </c>
      <c r="BU24" s="203">
        <f>SUM(BL24*BL19)</f>
        <v>4.0000000000000002E-4</v>
      </c>
      <c r="BV24" s="203">
        <f>SUM(BO24*BO19)</f>
        <v>7.2999999999999999E-5</v>
      </c>
      <c r="BW24" s="203">
        <f>SUM(BR24+BS24+BT24+BU24+BV24)</f>
        <v>200000.00647299999</v>
      </c>
      <c r="BX24" s="203">
        <f>IF(BW24&lt;MAX(BW22:BW24),BW24,"")</f>
        <v>200000.00647299999</v>
      </c>
      <c r="BY24" s="203" t="str">
        <f>IF(BX24&lt;MAX(BX22:BX24),BX24,"")</f>
        <v/>
      </c>
      <c r="BZ24" s="28" t="str">
        <f>IF(AND(AG23&lt;&gt;"",AH23&lt;&gt;""),IF(AG23&gt;AH23,"c","f"),0)</f>
        <v>f</v>
      </c>
      <c r="CA24" s="28" t="str">
        <f>IF(AND(AI23&lt;&gt;"",AJ23&lt;&gt;""),IF(AI23&gt;AJ23,"c","f"),0)</f>
        <v>f</v>
      </c>
      <c r="CB24" s="28" t="str">
        <f>IF(AND(AK23&lt;&gt;"",AL23&lt;&gt;""),IF(AK23&gt;AL23,"c","f"),0)</f>
        <v>f</v>
      </c>
      <c r="CC24" s="28">
        <f>IF(AND(AM23&lt;&gt;"",AN23&lt;&gt;""),IF(AM23&gt;AN23,"c","f"),0)</f>
        <v>0</v>
      </c>
      <c r="CD24" s="28">
        <f>IF(AND(AO23&lt;&gt;"",AP23&lt;&gt;""),IF(AO23&gt;AP23,"c","f"),0)</f>
        <v>0</v>
      </c>
      <c r="CE24" s="28">
        <f>COUNTIF(BZ24:CD24,"c")</f>
        <v>0</v>
      </c>
      <c r="CF24" s="28">
        <f>COUNTIF(BZ24:CD24,"f")</f>
        <v>3</v>
      </c>
    </row>
    <row r="25" spans="1:84" s="5" customFormat="1" ht="24" customHeight="1" x14ac:dyDescent="0.2">
      <c r="A25" s="315" t="s">
        <v>40</v>
      </c>
      <c r="B25" s="316"/>
      <c r="C25" s="316"/>
      <c r="D25" s="316"/>
      <c r="E25" s="316"/>
      <c r="F25" s="316"/>
      <c r="G25" s="316"/>
      <c r="H25" s="316"/>
      <c r="I25" s="316"/>
      <c r="J25" s="316"/>
      <c r="K25" s="316"/>
      <c r="L25" s="316"/>
      <c r="M25" s="316"/>
      <c r="N25" s="316"/>
      <c r="O25" s="316"/>
      <c r="P25" s="316"/>
      <c r="Q25" s="316"/>
      <c r="R25" s="316"/>
      <c r="S25" s="316"/>
      <c r="T25" s="316"/>
      <c r="U25" s="316"/>
      <c r="V25" s="316"/>
      <c r="W25" s="316"/>
      <c r="X25" s="316"/>
      <c r="Y25" s="317"/>
      <c r="Z25" s="251" t="s">
        <v>41</v>
      </c>
      <c r="AA25" s="318"/>
      <c r="AB25" s="252"/>
      <c r="AC25" s="251" t="s">
        <v>42</v>
      </c>
      <c r="AD25" s="252"/>
      <c r="AE25" s="251" t="s">
        <v>43</v>
      </c>
      <c r="AF25" s="252"/>
      <c r="AG25" s="251" t="s">
        <v>44</v>
      </c>
      <c r="AH25" s="252"/>
      <c r="AI25" s="251" t="s">
        <v>45</v>
      </c>
      <c r="AJ25" s="252"/>
      <c r="AK25" s="251" t="s">
        <v>24</v>
      </c>
      <c r="AL25" s="252"/>
      <c r="AM25" s="251" t="s">
        <v>46</v>
      </c>
      <c r="AN25" s="252"/>
      <c r="AO25" s="251" t="s">
        <v>47</v>
      </c>
      <c r="AP25" s="252"/>
      <c r="AQ25" s="313" t="s">
        <v>48</v>
      </c>
      <c r="AR25" s="314"/>
      <c r="AS25" s="35"/>
      <c r="AT25" s="35"/>
      <c r="AU25" s="35"/>
      <c r="AV25" s="35"/>
      <c r="AW25" s="35"/>
      <c r="AX25" s="209"/>
      <c r="AY25" s="210" t="s">
        <v>49</v>
      </c>
      <c r="AZ25" s="211" t="s">
        <v>50</v>
      </c>
      <c r="BA25" s="212" t="s">
        <v>116</v>
      </c>
      <c r="BB25" s="36"/>
      <c r="BD25" s="213"/>
      <c r="BE25" s="213"/>
      <c r="BF25" s="214"/>
      <c r="BG25" s="214"/>
      <c r="BH25" s="214"/>
      <c r="BI25" s="214"/>
      <c r="BJ25" s="214"/>
      <c r="BK25" s="214"/>
      <c r="BL25" s="215"/>
      <c r="BM25" s="215"/>
      <c r="BN25" s="215"/>
      <c r="BO25" s="215"/>
      <c r="BP25" s="215"/>
      <c r="BQ25" s="215"/>
      <c r="BR25" s="215"/>
      <c r="BS25" s="215"/>
      <c r="BT25" s="215"/>
      <c r="BU25" s="215"/>
      <c r="BV25" s="215"/>
      <c r="BW25" s="215"/>
      <c r="BX25" s="215"/>
      <c r="BY25" s="215"/>
      <c r="BZ25" s="214"/>
      <c r="CA25" s="214"/>
      <c r="CB25" s="214"/>
      <c r="CC25" s="214"/>
      <c r="CD25" s="214"/>
    </row>
    <row r="26" spans="1:84" s="5" customFormat="1" ht="24" customHeight="1" x14ac:dyDescent="0.2">
      <c r="A26" s="244" t="str">
        <f>IF(BW22=MAX(BW22:BW24),AY22,IF(BW23=MAX(BW22:BW24),AY23,IF(BW24=MAX(BW22:BW24),AY24,D21)))</f>
        <v>GAIANI STEFANO - TT S. POLO (PR)</v>
      </c>
      <c r="B26" s="245"/>
      <c r="C26" s="245"/>
      <c r="D26" s="245"/>
      <c r="E26" s="245"/>
      <c r="F26" s="245"/>
      <c r="G26" s="245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6"/>
      <c r="Z26" s="247">
        <f>IF(A26=AY22,BC22,IF(A26=AY23,BC23,IF(A26=AY24,BC24,"0")))</f>
        <v>4</v>
      </c>
      <c r="AA26" s="248"/>
      <c r="AB26" s="249"/>
      <c r="AC26" s="235">
        <f>IF(A26=AY22,BG22,IF(A26=AY23,BG23,IF(A26=AY24,BG24,"0")))</f>
        <v>2</v>
      </c>
      <c r="AD26" s="236"/>
      <c r="AE26" s="235">
        <f>IF(A26=AY22,BK22,IF(A26=AY23,BK23,IF(A26=AY24,BK24,"0")))</f>
        <v>0</v>
      </c>
      <c r="AF26" s="236"/>
      <c r="AG26" s="235">
        <f>IF(A26=AY22,BL22,IF(A26=AY23,BL23,IF(A26=AY24,BL24,"0")))</f>
        <v>6</v>
      </c>
      <c r="AH26" s="236"/>
      <c r="AI26" s="235">
        <f>IF(A26=AY22,BM22,IF(A26=AY23,BM23,IF(A26=AY24,BM24,"0")))</f>
        <v>1</v>
      </c>
      <c r="AJ26" s="236"/>
      <c r="AK26" s="235">
        <f>SUM(AG26-AI26)</f>
        <v>5</v>
      </c>
      <c r="AL26" s="236"/>
      <c r="AM26" s="235">
        <f>IF(A26=AY22,BO22,IF(A26=AY23,BO23,IF(A26=AY24,BO24,"0")))</f>
        <v>71</v>
      </c>
      <c r="AN26" s="236"/>
      <c r="AO26" s="235">
        <f>IF(A26=AY22,BP22,IF(A26=AY23,BP23,IF(A26=AY24,BP24,"0")))</f>
        <v>53</v>
      </c>
      <c r="AP26" s="236"/>
      <c r="AQ26" s="235">
        <f>SUM(AM26-AO26)</f>
        <v>18</v>
      </c>
      <c r="AR26" s="237"/>
      <c r="AS26" s="37"/>
      <c r="AT26" s="37"/>
      <c r="AU26" s="37"/>
      <c r="AV26" s="37"/>
      <c r="AW26" s="37"/>
      <c r="AX26" s="216"/>
      <c r="AY26" s="217" t="str">
        <f>IF(BW22=MAX(BW22:BW24),AY22,"")</f>
        <v>GAIANI STEFANO - TT S. POLO (PR)</v>
      </c>
      <c r="AZ26" s="38" t="str">
        <f>IF(BX22=MAX(BX22:BX24),AY22,"")</f>
        <v/>
      </c>
      <c r="BA26" s="39" t="str">
        <f>IF(BY22=MAX(BY22:BY24),AY22,"")</f>
        <v/>
      </c>
      <c r="BB26" s="37"/>
      <c r="BD26" s="37"/>
      <c r="BE26" s="37"/>
      <c r="BF26" s="214"/>
      <c r="BG26" s="214"/>
      <c r="BH26" s="40" t="str">
        <f>IF(BG26="1","0",IF(BG26="0","1",""))</f>
        <v/>
      </c>
      <c r="BI26" s="214"/>
      <c r="BJ26" s="214"/>
      <c r="BK26" s="214"/>
      <c r="BL26" s="215"/>
      <c r="BM26" s="215"/>
      <c r="BN26" s="215"/>
      <c r="BO26" s="215"/>
      <c r="BP26" s="215"/>
      <c r="BQ26" s="215"/>
      <c r="BR26" s="215"/>
      <c r="BS26" s="215"/>
      <c r="BT26" s="215"/>
      <c r="BU26" s="215"/>
      <c r="BV26" s="215"/>
      <c r="BW26" s="215"/>
      <c r="BX26" s="215"/>
      <c r="BY26" s="215"/>
      <c r="BZ26" s="214"/>
      <c r="CA26" s="214"/>
      <c r="CB26" s="214"/>
      <c r="CC26" s="214"/>
      <c r="CD26" s="214"/>
    </row>
    <row r="27" spans="1:84" s="5" customFormat="1" ht="24" customHeight="1" x14ac:dyDescent="0.2">
      <c r="A27" s="244" t="str">
        <f>IF(BX22=MAX(BX22:BX24),AY22,IF(BX23=MAX(BX22:BX24),AY23,IF(BX24=MAX(BX22:BX24),AY24,D22)))</f>
        <v>POLI MARCO - DYNAMIS MANZOLINI (MO)</v>
      </c>
      <c r="B27" s="245"/>
      <c r="C27" s="245"/>
      <c r="D27" s="245"/>
      <c r="E27" s="245"/>
      <c r="F27" s="245"/>
      <c r="G27" s="245"/>
      <c r="H27" s="245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6"/>
      <c r="Z27" s="247">
        <f>IF(A27=AY22,BC22,IF(A27=AY23,BC23,IF(A27=AY24,BC24,"0")))</f>
        <v>2</v>
      </c>
      <c r="AA27" s="248"/>
      <c r="AB27" s="249"/>
      <c r="AC27" s="235">
        <f>IF(A27=AY22,BG22,IF(A27=AY23,BG23,IF(A27=AY24,BG24,"0")))</f>
        <v>1</v>
      </c>
      <c r="AD27" s="236"/>
      <c r="AE27" s="235">
        <f>IF(A27=AY22,BK22,IF(A27=AY23,BK23,IF(A27=AY24,BK24,"0")))</f>
        <v>1</v>
      </c>
      <c r="AF27" s="236"/>
      <c r="AG27" s="235">
        <f>IF(A27=AY22,BL22,IF(A27=AY23,BL23,IF(A27=AY24,BL24,"0")))</f>
        <v>4</v>
      </c>
      <c r="AH27" s="236"/>
      <c r="AI27" s="235">
        <f>IF(A27=AY22,BM22,IF(A27=AY23,BM23,IF(A27=AY24,BM24,"0")))</f>
        <v>4</v>
      </c>
      <c r="AJ27" s="236"/>
      <c r="AK27" s="235">
        <f>SUM(AG27-AI27)</f>
        <v>0</v>
      </c>
      <c r="AL27" s="236"/>
      <c r="AM27" s="235">
        <f>IF(A27=AY22,BO22,IF(A27=AY23,BO23,IF(A27=AY24,BO24,"0")))</f>
        <v>73</v>
      </c>
      <c r="AN27" s="236"/>
      <c r="AO27" s="235">
        <f>IF(A27=AY22,BP22,IF(A27=AY23,BP23,IF(A27=AY24,BP24,"0")))</f>
        <v>67</v>
      </c>
      <c r="AP27" s="236"/>
      <c r="AQ27" s="235">
        <f>SUM(AM27-AO27)</f>
        <v>6</v>
      </c>
      <c r="AR27" s="237"/>
      <c r="AS27" s="37"/>
      <c r="AT27" s="37"/>
      <c r="AU27" s="37"/>
      <c r="AV27" s="37"/>
      <c r="AW27" s="37"/>
      <c r="AX27" s="216"/>
      <c r="AY27" s="217" t="str">
        <f>IF(BW23=MAX(BW22:BW24),AY23,"")</f>
        <v/>
      </c>
      <c r="AZ27" s="38" t="str">
        <f>IF(BX23=MAX(BX22:BX24),AY23,"")</f>
        <v/>
      </c>
      <c r="BA27" s="39" t="str">
        <f>IF(BY23=MAX(BY22:BY24),AY23,"")</f>
        <v>DEBBI M. ELISABETTA v. CASALGRANDE (RE)</v>
      </c>
      <c r="BB27" s="37"/>
      <c r="BD27" s="37"/>
      <c r="BE27" s="37"/>
      <c r="BF27" s="40"/>
      <c r="BG27" s="40"/>
      <c r="BH27" s="40"/>
      <c r="BI27" s="40"/>
      <c r="BJ27" s="40"/>
      <c r="BK27" s="40"/>
      <c r="BL27" s="218"/>
      <c r="BM27" s="218"/>
      <c r="BN27" s="218"/>
      <c r="BO27" s="218"/>
      <c r="BP27" s="218"/>
      <c r="BQ27" s="218"/>
      <c r="BR27" s="218"/>
      <c r="BS27" s="218"/>
      <c r="BT27" s="218"/>
      <c r="BU27" s="218"/>
      <c r="BV27" s="218"/>
      <c r="BW27" s="218"/>
      <c r="BX27" s="218"/>
      <c r="BY27" s="218"/>
      <c r="BZ27" s="40"/>
      <c r="CA27" s="40"/>
      <c r="CB27" s="40"/>
      <c r="CC27" s="40"/>
      <c r="CD27" s="40"/>
    </row>
    <row r="28" spans="1:84" s="5" customFormat="1" ht="24" customHeight="1" thickBot="1" x14ac:dyDescent="0.25">
      <c r="A28" s="238" t="str">
        <f>IF(BY22=MAX(BY22:BY24),AY22,IF(BY23=MAX(BY22:BY24),AY23,IF(BY24=MAX(BY22:BY24),AY24,D23)))</f>
        <v>DEBBI M. ELISABETTA v. CASALGRANDE (RE)</v>
      </c>
      <c r="B28" s="239"/>
      <c r="C28" s="239"/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40"/>
      <c r="Z28" s="241">
        <f>IF(A28=AY22,BC22,IF(A28=AY23,BC23,IF(A28=AY24,BC24,"0")))</f>
        <v>0</v>
      </c>
      <c r="AA28" s="242"/>
      <c r="AB28" s="243"/>
      <c r="AC28" s="227">
        <f>IF(A28=AY22,BG22,IF(A28=AY23,BG23,IF(A28=AY24,BG24,"0")))</f>
        <v>0</v>
      </c>
      <c r="AD28" s="228"/>
      <c r="AE28" s="227">
        <f>IF(A28=AY22,BK22,IF(A28=AY23,BK23,IF(A28=AY24,BK24,"0")))</f>
        <v>2</v>
      </c>
      <c r="AF28" s="228"/>
      <c r="AG28" s="227">
        <f>IF(A28=AY22,BL22,IF(A28=AY23,BL23,IF(A28=AY24,BL24,"0")))</f>
        <v>1</v>
      </c>
      <c r="AH28" s="228"/>
      <c r="AI28" s="227">
        <f>IF(A28=AY22,BM22,IF(A28=AY23,BM23,IF(A28=AY24,BM24,"0")))</f>
        <v>6</v>
      </c>
      <c r="AJ28" s="228"/>
      <c r="AK28" s="227">
        <f>SUM(AG28-AI28)</f>
        <v>-5</v>
      </c>
      <c r="AL28" s="228"/>
      <c r="AM28" s="227">
        <f>IF(A28=AY22,BO22,IF(A28=AY23,BO23,IF(A28=AY24,BO24,"0")))</f>
        <v>54</v>
      </c>
      <c r="AN28" s="228"/>
      <c r="AO28" s="227">
        <f>IF(A28=AY22,BP22,IF(A28=AY23,BP23,IF(A28=AY24,BP24,"0")))</f>
        <v>78</v>
      </c>
      <c r="AP28" s="228"/>
      <c r="AQ28" s="227">
        <f>SUM(AM28-AO28)</f>
        <v>-24</v>
      </c>
      <c r="AR28" s="229"/>
      <c r="AS28" s="37"/>
      <c r="AT28" s="37"/>
      <c r="AU28" s="37"/>
      <c r="AV28" s="37"/>
      <c r="AW28" s="37"/>
      <c r="AX28" s="216"/>
      <c r="AY28" s="219" t="str">
        <f>IF(BW24=MAX(BW22:BW24),AY24,"")</f>
        <v/>
      </c>
      <c r="AZ28" s="41" t="str">
        <f>IF(BX24=MAX(BX22:BX24),AY24,"")</f>
        <v>POLI MARCO - DYNAMIS MANZOLINI (MO)</v>
      </c>
      <c r="BA28" s="42" t="str">
        <f>IF(BY24=MAX(BY22:BY24),AY24,"")</f>
        <v/>
      </c>
      <c r="BB28" s="37"/>
      <c r="BD28" s="37"/>
      <c r="BE28" s="37"/>
      <c r="BF28" s="40"/>
      <c r="BG28" s="40"/>
      <c r="BH28" s="40"/>
      <c r="BI28" s="40"/>
      <c r="BJ28" s="40"/>
      <c r="BK28" s="40"/>
      <c r="BL28" s="218"/>
      <c r="BM28" s="218"/>
      <c r="BN28" s="218"/>
      <c r="BO28" s="218"/>
      <c r="BP28" s="218"/>
      <c r="BQ28" s="218"/>
      <c r="BR28" s="218"/>
      <c r="BS28" s="218"/>
      <c r="BT28" s="218"/>
      <c r="BU28" s="218"/>
      <c r="BV28" s="218"/>
      <c r="BW28" s="218"/>
      <c r="BX28" s="218"/>
      <c r="BY28" s="218"/>
      <c r="BZ28" s="40"/>
      <c r="CA28" s="40"/>
      <c r="CB28" s="40"/>
      <c r="CC28" s="40"/>
      <c r="CD28" s="40"/>
    </row>
    <row r="29" spans="1:84" s="5" customFormat="1" ht="24" customHeight="1" x14ac:dyDescent="0.2">
      <c r="A29" s="220"/>
      <c r="B29" s="220"/>
      <c r="C29" s="220"/>
      <c r="D29" s="220"/>
      <c r="E29" s="220"/>
      <c r="F29" s="220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  <c r="U29" s="220"/>
      <c r="V29" s="220"/>
      <c r="W29" s="220"/>
      <c r="X29" s="220"/>
      <c r="Y29" s="220"/>
      <c r="Z29" s="213"/>
      <c r="AA29" s="213"/>
      <c r="AB29" s="213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216"/>
      <c r="AY29" s="221"/>
      <c r="AZ29" s="37"/>
      <c r="BA29" s="37"/>
      <c r="BB29" s="37"/>
      <c r="BD29" s="37"/>
      <c r="BE29" s="37"/>
      <c r="BF29" s="40"/>
      <c r="BG29" s="40"/>
      <c r="BH29" s="40"/>
      <c r="BI29" s="40"/>
      <c r="BJ29" s="40"/>
      <c r="BK29" s="40"/>
      <c r="BL29" s="218"/>
      <c r="BM29" s="218"/>
      <c r="BN29" s="218"/>
      <c r="BO29" s="218"/>
      <c r="BP29" s="218"/>
      <c r="BQ29" s="218"/>
      <c r="BR29" s="218"/>
      <c r="BS29" s="218"/>
      <c r="BT29" s="218"/>
      <c r="BU29" s="218"/>
      <c r="BV29" s="218"/>
      <c r="BW29" s="218"/>
      <c r="BX29" s="218"/>
      <c r="BY29" s="218"/>
      <c r="BZ29" s="40"/>
      <c r="CA29" s="40"/>
      <c r="CB29" s="40"/>
      <c r="CC29" s="40"/>
      <c r="CD29" s="40"/>
    </row>
    <row r="30" spans="1:84" s="5" customFormat="1" ht="24" customHeight="1" x14ac:dyDescent="0.2">
      <c r="A30" s="220"/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0"/>
      <c r="P30" s="220"/>
      <c r="Q30" s="220"/>
      <c r="R30" s="220"/>
      <c r="S30" s="220"/>
      <c r="T30" s="220"/>
      <c r="U30" s="220"/>
      <c r="V30" s="220"/>
      <c r="W30" s="220"/>
      <c r="X30" s="220"/>
      <c r="Y30" s="220"/>
      <c r="Z30" s="213"/>
      <c r="AA30" s="213"/>
      <c r="AB30" s="213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216"/>
      <c r="AY30" s="221"/>
      <c r="AZ30" s="37"/>
      <c r="BA30" s="37"/>
      <c r="BB30" s="37"/>
      <c r="BD30" s="37"/>
      <c r="BE30" s="37"/>
      <c r="BF30" s="40"/>
      <c r="BG30" s="40"/>
      <c r="BH30" s="40"/>
      <c r="BI30" s="40"/>
      <c r="BJ30" s="40"/>
      <c r="BK30" s="40"/>
      <c r="BL30" s="218"/>
      <c r="BM30" s="218"/>
      <c r="BN30" s="218"/>
      <c r="BO30" s="218"/>
      <c r="BP30" s="218"/>
      <c r="BQ30" s="218"/>
      <c r="BR30" s="218"/>
      <c r="BS30" s="218"/>
      <c r="BT30" s="218"/>
      <c r="BU30" s="218"/>
      <c r="BV30" s="218"/>
      <c r="BW30" s="218"/>
      <c r="BX30" s="218"/>
      <c r="BY30" s="218"/>
      <c r="BZ30" s="40"/>
      <c r="CA30" s="40"/>
      <c r="CB30" s="40"/>
      <c r="CC30" s="40"/>
      <c r="CD30" s="40"/>
    </row>
    <row r="31" spans="1:84" s="175" customFormat="1" ht="24" customHeight="1" x14ac:dyDescent="0.2">
      <c r="A31" s="234" t="s">
        <v>0</v>
      </c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1"/>
      <c r="AT31" s="1"/>
      <c r="AU31" s="1"/>
      <c r="AV31" s="1"/>
      <c r="AW31" s="1"/>
      <c r="AX31" s="1"/>
      <c r="BL31" s="176"/>
      <c r="BM31" s="176"/>
      <c r="BN31" s="176"/>
      <c r="BO31" s="176"/>
      <c r="BP31" s="176"/>
      <c r="BQ31" s="176"/>
      <c r="BR31" s="176"/>
      <c r="BS31" s="176"/>
      <c r="BT31" s="176"/>
      <c r="BU31" s="176"/>
      <c r="BV31" s="176"/>
      <c r="BW31" s="176"/>
      <c r="BX31" s="176"/>
      <c r="BY31" s="176"/>
    </row>
    <row r="32" spans="1:84" s="175" customFormat="1" ht="24" customHeight="1" x14ac:dyDescent="0.2">
      <c r="A32" s="230" t="s">
        <v>1</v>
      </c>
      <c r="B32" s="230"/>
      <c r="C32" s="230"/>
      <c r="D32" s="230"/>
      <c r="E32" s="230"/>
      <c r="F32" s="230"/>
      <c r="G32" s="230"/>
      <c r="H32" s="230"/>
      <c r="I32" s="230"/>
      <c r="J32" s="230"/>
      <c r="K32" s="230"/>
      <c r="L32" s="230"/>
      <c r="M32" s="230"/>
      <c r="N32" s="230"/>
      <c r="O32" s="230"/>
      <c r="P32" s="230"/>
      <c r="Q32" s="230"/>
      <c r="R32" s="230"/>
      <c r="S32" s="230"/>
      <c r="T32" s="230"/>
      <c r="U32" s="230"/>
      <c r="V32" s="230"/>
      <c r="W32" s="230"/>
      <c r="X32" s="230"/>
      <c r="Y32" s="230"/>
      <c r="Z32" s="230"/>
      <c r="AA32" s="230"/>
      <c r="AB32" s="230"/>
      <c r="AC32" s="230"/>
      <c r="AD32" s="230"/>
      <c r="AE32" s="230"/>
      <c r="AF32" s="230"/>
      <c r="AG32" s="230"/>
      <c r="AH32" s="230"/>
      <c r="AI32" s="230"/>
      <c r="AJ32" s="230"/>
      <c r="AK32" s="230"/>
      <c r="AL32" s="230"/>
      <c r="AM32" s="230"/>
      <c r="AN32" s="230"/>
      <c r="AO32" s="230"/>
      <c r="AP32" s="230"/>
      <c r="AQ32" s="230"/>
      <c r="AR32" s="230"/>
      <c r="AS32" s="2"/>
      <c r="AT32" s="2"/>
      <c r="AU32" s="2"/>
      <c r="AV32" s="2"/>
      <c r="AW32" s="2"/>
      <c r="AX32" s="2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6"/>
      <c r="BW32" s="176"/>
      <c r="BX32" s="176"/>
      <c r="BY32" s="176"/>
    </row>
    <row r="33" spans="1:85" s="5" customFormat="1" ht="24" customHeight="1" x14ac:dyDescent="0.2">
      <c r="A33" s="231" t="str">
        <f>A19</f>
        <v>Cat.  FITeT A M/F</v>
      </c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2" t="s">
        <v>53</v>
      </c>
      <c r="S33" s="232"/>
      <c r="T33" s="232"/>
      <c r="U33" s="232"/>
      <c r="V33" s="232"/>
      <c r="W33" s="232"/>
      <c r="X33" s="232"/>
      <c r="Y33" s="232"/>
      <c r="Z33" s="232"/>
      <c r="AA33" s="232"/>
      <c r="AB33" s="232"/>
      <c r="AC33" s="232"/>
      <c r="AD33" s="232"/>
      <c r="AE33" s="232"/>
      <c r="AF33" s="232"/>
      <c r="AG33" s="232"/>
      <c r="AH33" s="232"/>
      <c r="AI33" s="232"/>
      <c r="AJ33" s="232"/>
      <c r="AK33" s="233"/>
      <c r="AL33" s="233"/>
      <c r="AM33" s="233"/>
      <c r="AN33" s="233"/>
      <c r="AO33" s="233"/>
      <c r="AP33" s="233"/>
      <c r="AQ33" s="233"/>
      <c r="AR33" s="233"/>
      <c r="AS33" s="3"/>
      <c r="AT33" s="3"/>
      <c r="AU33" s="3"/>
      <c r="AV33" s="3"/>
      <c r="AW33" s="3"/>
      <c r="AX33" s="3"/>
      <c r="AY33" s="177"/>
      <c r="AZ33" s="4"/>
      <c r="BA33" s="4"/>
      <c r="BB33" s="4"/>
      <c r="BC33" s="4"/>
      <c r="BL33" s="178">
        <v>1E-4</v>
      </c>
      <c r="BM33" s="123"/>
      <c r="BN33" s="178">
        <v>0.1</v>
      </c>
      <c r="BO33" s="178">
        <v>9.9999999999999995E-7</v>
      </c>
      <c r="BP33" s="123"/>
      <c r="BQ33" s="178">
        <v>1E-3</v>
      </c>
      <c r="BR33" s="178">
        <v>100000</v>
      </c>
      <c r="BS33" s="123"/>
      <c r="BT33" s="123"/>
      <c r="BU33" s="123"/>
      <c r="BV33" s="123"/>
      <c r="BW33" s="123"/>
      <c r="BX33" s="123"/>
      <c r="BY33" s="123"/>
      <c r="CF33" s="179"/>
    </row>
    <row r="34" spans="1:85" s="5" customFormat="1" ht="24" customHeight="1" x14ac:dyDescent="0.2">
      <c r="A34" s="7" t="s">
        <v>2</v>
      </c>
      <c r="B34" s="7" t="s">
        <v>3</v>
      </c>
      <c r="C34" s="259" t="s">
        <v>4</v>
      </c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60" t="s">
        <v>5</v>
      </c>
      <c r="AH34" s="260"/>
      <c r="AI34" s="260" t="s">
        <v>6</v>
      </c>
      <c r="AJ34" s="260"/>
      <c r="AK34" s="260" t="s">
        <v>7</v>
      </c>
      <c r="AL34" s="260"/>
      <c r="AM34" s="260" t="s">
        <v>8</v>
      </c>
      <c r="AN34" s="260"/>
      <c r="AO34" s="260" t="s">
        <v>9</v>
      </c>
      <c r="AP34" s="260"/>
      <c r="AQ34" s="319" t="s">
        <v>10</v>
      </c>
      <c r="AR34" s="319"/>
      <c r="AS34" s="9"/>
      <c r="AT34" s="9"/>
      <c r="AU34" s="9"/>
      <c r="AV34" s="9"/>
      <c r="AW34" s="9"/>
      <c r="AX34" s="180"/>
      <c r="AY34" s="177"/>
      <c r="AZ34" s="250" t="s">
        <v>11</v>
      </c>
      <c r="BA34" s="250"/>
      <c r="BB34" s="250"/>
      <c r="BC34" s="250"/>
      <c r="BD34" s="253" t="s">
        <v>12</v>
      </c>
      <c r="BE34" s="254"/>
      <c r="BF34" s="254"/>
      <c r="BG34" s="255"/>
      <c r="BH34" s="256" t="s">
        <v>13</v>
      </c>
      <c r="BI34" s="257"/>
      <c r="BJ34" s="257"/>
      <c r="BK34" s="258"/>
      <c r="BL34" s="261" t="s">
        <v>14</v>
      </c>
      <c r="BM34" s="262"/>
      <c r="BN34" s="263"/>
      <c r="BO34" s="261" t="s">
        <v>15</v>
      </c>
      <c r="BP34" s="262"/>
      <c r="BQ34" s="263"/>
      <c r="BR34" s="264" t="s">
        <v>105</v>
      </c>
      <c r="BS34" s="264"/>
      <c r="BT34" s="264"/>
      <c r="BU34" s="264"/>
      <c r="BV34" s="264"/>
      <c r="BW34" s="264"/>
      <c r="BX34" s="264"/>
      <c r="BY34" s="264"/>
      <c r="BZ34" s="265" t="s">
        <v>16</v>
      </c>
      <c r="CA34" s="266"/>
      <c r="CB34" s="266"/>
      <c r="CC34" s="266"/>
      <c r="CD34" s="266"/>
      <c r="CE34" s="10"/>
      <c r="CF34" s="11"/>
    </row>
    <row r="35" spans="1:85" s="5" customFormat="1" ht="30" customHeight="1" x14ac:dyDescent="0.2">
      <c r="A35" s="181">
        <v>3</v>
      </c>
      <c r="B35" s="182">
        <v>17</v>
      </c>
      <c r="C35" s="183" t="s">
        <v>17</v>
      </c>
      <c r="D35" s="279" t="str">
        <f>REPT('lista di qualificazione'!B6,1)</f>
        <v>SCARUFFI TIZIANO - TT BISMANTOVA (RE)</v>
      </c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80"/>
      <c r="R35" s="184" t="s">
        <v>18</v>
      </c>
      <c r="S35" s="310" t="str">
        <f>REPT(D36,1)</f>
        <v>ROSSI FERDINANDO - TT S. POLO (PR)</v>
      </c>
      <c r="T35" s="311"/>
      <c r="U35" s="311"/>
      <c r="V35" s="311"/>
      <c r="W35" s="311"/>
      <c r="X35" s="311"/>
      <c r="Y35" s="311"/>
      <c r="Z35" s="311"/>
      <c r="AA35" s="311"/>
      <c r="AB35" s="311"/>
      <c r="AC35" s="311"/>
      <c r="AD35" s="311"/>
      <c r="AE35" s="311"/>
      <c r="AF35" s="312"/>
      <c r="AG35" s="12">
        <v>5</v>
      </c>
      <c r="AH35" s="13">
        <v>11</v>
      </c>
      <c r="AI35" s="14">
        <v>7</v>
      </c>
      <c r="AJ35" s="15">
        <v>11</v>
      </c>
      <c r="AK35" s="12">
        <v>0</v>
      </c>
      <c r="AL35" s="13">
        <v>11</v>
      </c>
      <c r="AM35" s="14"/>
      <c r="AN35" s="15"/>
      <c r="AO35" s="12"/>
      <c r="AP35" s="16"/>
      <c r="AQ35" s="17">
        <f t="shared" ref="AQ35:AR37" si="2">IF(AG35="","",IF(AG35&lt;&gt;"",CE36))</f>
        <v>0</v>
      </c>
      <c r="AR35" s="17">
        <f t="shared" si="2"/>
        <v>3</v>
      </c>
      <c r="AS35" s="18"/>
      <c r="AT35" s="18"/>
      <c r="AU35" s="18"/>
      <c r="AV35" s="18"/>
      <c r="AY35" s="177"/>
      <c r="AZ35" s="185" t="s">
        <v>19</v>
      </c>
      <c r="BA35" s="186" t="s">
        <v>20</v>
      </c>
      <c r="BB35" s="187" t="s">
        <v>21</v>
      </c>
      <c r="BC35" s="188" t="s">
        <v>22</v>
      </c>
      <c r="BD35" s="189" t="s">
        <v>106</v>
      </c>
      <c r="BE35" s="189" t="s">
        <v>107</v>
      </c>
      <c r="BF35" s="189" t="s">
        <v>108</v>
      </c>
      <c r="BG35" s="190" t="s">
        <v>109</v>
      </c>
      <c r="BH35" s="189" t="s">
        <v>106</v>
      </c>
      <c r="BI35" s="189" t="s">
        <v>107</v>
      </c>
      <c r="BJ35" s="189" t="s">
        <v>110</v>
      </c>
      <c r="BK35" s="189" t="s">
        <v>111</v>
      </c>
      <c r="BL35" s="191" t="s">
        <v>23</v>
      </c>
      <c r="BM35" s="191" t="s">
        <v>112</v>
      </c>
      <c r="BN35" s="191" t="s">
        <v>24</v>
      </c>
      <c r="BO35" s="192" t="s">
        <v>25</v>
      </c>
      <c r="BP35" s="192" t="s">
        <v>26</v>
      </c>
      <c r="BQ35" s="192" t="s">
        <v>27</v>
      </c>
      <c r="BR35" s="193" t="s">
        <v>28</v>
      </c>
      <c r="BS35" s="193" t="s">
        <v>24</v>
      </c>
      <c r="BT35" s="193" t="s">
        <v>27</v>
      </c>
      <c r="BU35" s="193" t="s">
        <v>23</v>
      </c>
      <c r="BV35" s="193" t="s">
        <v>25</v>
      </c>
      <c r="BW35" s="194" t="s">
        <v>113</v>
      </c>
      <c r="BX35" s="195" t="s">
        <v>114</v>
      </c>
      <c r="BY35" s="195" t="s">
        <v>115</v>
      </c>
      <c r="BZ35" s="19" t="s">
        <v>29</v>
      </c>
      <c r="CA35" s="19" t="s">
        <v>30</v>
      </c>
      <c r="CB35" s="19" t="s">
        <v>31</v>
      </c>
      <c r="CC35" s="19" t="s">
        <v>32</v>
      </c>
      <c r="CD35" s="19" t="s">
        <v>33</v>
      </c>
      <c r="CE35" s="19" t="s">
        <v>34</v>
      </c>
      <c r="CF35" s="19" t="s">
        <v>35</v>
      </c>
    </row>
    <row r="36" spans="1:85" s="5" customFormat="1" ht="30" customHeight="1" x14ac:dyDescent="0.2">
      <c r="A36" s="20">
        <v>3</v>
      </c>
      <c r="B36" s="21"/>
      <c r="C36" s="196" t="s">
        <v>36</v>
      </c>
      <c r="D36" s="279" t="str">
        <f>REPT('lista di qualificazione'!B16,1)</f>
        <v>ROSSI FERDINANDO - TT S. POLO (PR)</v>
      </c>
      <c r="E36" s="279"/>
      <c r="F36" s="279"/>
      <c r="G36" s="279"/>
      <c r="H36" s="279"/>
      <c r="I36" s="279"/>
      <c r="J36" s="279"/>
      <c r="K36" s="279"/>
      <c r="L36" s="279"/>
      <c r="M36" s="279"/>
      <c r="N36" s="279"/>
      <c r="O36" s="279"/>
      <c r="P36" s="279"/>
      <c r="Q36" s="280"/>
      <c r="R36" s="197" t="s">
        <v>18</v>
      </c>
      <c r="S36" s="281" t="str">
        <f>REPT(D37,1)</f>
        <v>VEZZOSI MARCO - V. CASALGRANDE (RE)</v>
      </c>
      <c r="T36" s="282"/>
      <c r="U36" s="282"/>
      <c r="V36" s="282"/>
      <c r="W36" s="282"/>
      <c r="X36" s="282"/>
      <c r="Y36" s="282"/>
      <c r="Z36" s="282"/>
      <c r="AA36" s="282"/>
      <c r="AB36" s="282"/>
      <c r="AC36" s="282"/>
      <c r="AD36" s="282"/>
      <c r="AE36" s="282"/>
      <c r="AF36" s="283"/>
      <c r="AG36" s="22">
        <v>11</v>
      </c>
      <c r="AH36" s="23">
        <v>9</v>
      </c>
      <c r="AI36" s="24">
        <v>12</v>
      </c>
      <c r="AJ36" s="25">
        <v>10</v>
      </c>
      <c r="AK36" s="22">
        <v>11</v>
      </c>
      <c r="AL36" s="23">
        <v>9</v>
      </c>
      <c r="AM36" s="24"/>
      <c r="AN36" s="25"/>
      <c r="AO36" s="22"/>
      <c r="AP36" s="25"/>
      <c r="AQ36" s="17">
        <f t="shared" si="2"/>
        <v>3</v>
      </c>
      <c r="AR36" s="17">
        <f t="shared" si="2"/>
        <v>0</v>
      </c>
      <c r="AS36" s="18"/>
      <c r="AT36" s="18"/>
      <c r="AU36" s="18"/>
      <c r="AV36" s="18"/>
      <c r="AW36" s="275" t="s">
        <v>37</v>
      </c>
      <c r="AX36" s="275"/>
      <c r="AY36" s="198" t="str">
        <f>REPT(D35,1)</f>
        <v>SCARUFFI TIZIANO - TT BISMANTOVA (RE)</v>
      </c>
      <c r="AZ36" s="7" t="str">
        <f>IF(AQ35="","0",IF(AQ35&gt;AR35,"2",IF(AQ35&lt;AR35,"0")))</f>
        <v>0</v>
      </c>
      <c r="BA36" s="26"/>
      <c r="BB36" s="7" t="str">
        <f>IF(AR37="","0",IF(AQ37&gt;AR37,"0",IF(AQ37&lt;AR37,"2")))</f>
        <v>2</v>
      </c>
      <c r="BC36" s="199">
        <f>SUM(AZ36+BB36)</f>
        <v>2</v>
      </c>
      <c r="BD36" s="8" t="str">
        <f>IF(AZ36&gt;AZ38,"1",IF(AZ36&lt;AZ38,"0","0"))</f>
        <v>0</v>
      </c>
      <c r="BE36" s="27"/>
      <c r="BF36" s="8" t="str">
        <f>IF(BB36&gt;BB37,"1",IF(BB36&lt;BB37,"0","0"))</f>
        <v>1</v>
      </c>
      <c r="BG36" s="200">
        <f>SUM(BD36+BF36)</f>
        <v>1</v>
      </c>
      <c r="BH36" s="8" t="str">
        <f>IF(AZ36&lt;AZ38,"1",IF(AZ36&gt;AZ38,"0","0"))</f>
        <v>1</v>
      </c>
      <c r="BI36" s="27"/>
      <c r="BJ36" s="8" t="str">
        <f>IF(BB36&lt;BB37,"1",IF(BB36&gt;BB37,"0","0"))</f>
        <v>0</v>
      </c>
      <c r="BK36" s="201">
        <f>SUM(BH36+BJ36)</f>
        <v>1</v>
      </c>
      <c r="BL36" s="202">
        <f>SUM(CE36+CF38)</f>
        <v>3</v>
      </c>
      <c r="BM36" s="202">
        <f>SUM(CE38+CF36)</f>
        <v>3</v>
      </c>
      <c r="BN36" s="202">
        <f>SUM(BL36-BM36)</f>
        <v>0</v>
      </c>
      <c r="BO36" s="202">
        <f>SUM(AG35+AI35+AK35+AM35+AO35+AH37+AJ37+AL37+AN37+AP37)</f>
        <v>46</v>
      </c>
      <c r="BP36" s="202">
        <f>SUM(AH35+AJ35+AL35+AN35+AP35+AG37+AI37+AK37+AM37+AO37)</f>
        <v>55</v>
      </c>
      <c r="BQ36" s="202">
        <f>SUM(BO36-BP36)</f>
        <v>-9</v>
      </c>
      <c r="BR36" s="203">
        <f>BC36*BR33</f>
        <v>200000</v>
      </c>
      <c r="BS36" s="203">
        <f>SUM(BN36*BN33)</f>
        <v>0</v>
      </c>
      <c r="BT36" s="203">
        <f>SUM(BQ36*BQ33)</f>
        <v>-9.0000000000000011E-3</v>
      </c>
      <c r="BU36" s="203">
        <f>SUM(BL36*BL33)</f>
        <v>3.0000000000000003E-4</v>
      </c>
      <c r="BV36" s="203">
        <f>SUM(BO36*BO33)</f>
        <v>4.6E-5</v>
      </c>
      <c r="BW36" s="203">
        <f>SUM(BR36+BS36+BT36+BU36+BV36)</f>
        <v>199999.99134600002</v>
      </c>
      <c r="BX36" s="203">
        <f>IF(BW36&lt;MAX(BW36:BW38),BW36,"")</f>
        <v>199999.99134600002</v>
      </c>
      <c r="BY36" s="203" t="str">
        <f>IF(BX36&lt;MAX(BX36:BX38),BX36,"")</f>
        <v/>
      </c>
      <c r="BZ36" s="28" t="str">
        <f>IF(AND(AG35&lt;&gt;"",AH35&lt;&gt;""),IF(AG35&gt;AH35,"c","f"),0)</f>
        <v>f</v>
      </c>
      <c r="CA36" s="28" t="str">
        <f>IF(AND(AI35&lt;&gt;"",AJ35&lt;&gt;""),IF(AI35&gt;AJ35,"c","f"),0)</f>
        <v>f</v>
      </c>
      <c r="CB36" s="28" t="str">
        <f>IF(AND(AK35&lt;&gt;"",AL35&lt;&gt;""),IF(AK35&gt;AL35,"c","f"),0)</f>
        <v>f</v>
      </c>
      <c r="CC36" s="28">
        <f>IF(AND(AM35&lt;&gt;"",AN35&lt;&gt;""),IF(AM35&gt;AN35,"c","f"),0)</f>
        <v>0</v>
      </c>
      <c r="CD36" s="28">
        <f>IF(AND(AO35&lt;&gt;"",AP35&lt;&gt;""),IF(AO35&gt;AP35,"c","f"),0)</f>
        <v>0</v>
      </c>
      <c r="CE36" s="28">
        <f>COUNTIF(BZ36:CD36,"c")</f>
        <v>0</v>
      </c>
      <c r="CF36" s="28">
        <f>COUNTIF(BZ36:CD36,"f")</f>
        <v>3</v>
      </c>
    </row>
    <row r="37" spans="1:85" s="5" customFormat="1" ht="30" customHeight="1" x14ac:dyDescent="0.2">
      <c r="A37" s="29">
        <v>3</v>
      </c>
      <c r="B37" s="30"/>
      <c r="C37" s="204" t="s">
        <v>38</v>
      </c>
      <c r="D37" s="284" t="str">
        <f>REPT('lista di qualificazione'!B11,1)</f>
        <v>VEZZOSI MARCO - V. CASALGRANDE (RE)</v>
      </c>
      <c r="E37" s="284"/>
      <c r="F37" s="284"/>
      <c r="G37" s="284"/>
      <c r="H37" s="284"/>
      <c r="I37" s="284"/>
      <c r="J37" s="284"/>
      <c r="K37" s="284"/>
      <c r="L37" s="284"/>
      <c r="M37" s="284"/>
      <c r="N37" s="284"/>
      <c r="O37" s="284"/>
      <c r="P37" s="284"/>
      <c r="Q37" s="285"/>
      <c r="R37" s="205" t="s">
        <v>18</v>
      </c>
      <c r="S37" s="286" t="str">
        <f>REPT(D35,1)</f>
        <v>SCARUFFI TIZIANO - TT BISMANTOVA (RE)</v>
      </c>
      <c r="T37" s="287"/>
      <c r="U37" s="287"/>
      <c r="V37" s="287"/>
      <c r="W37" s="287"/>
      <c r="X37" s="287"/>
      <c r="Y37" s="287"/>
      <c r="Z37" s="287"/>
      <c r="AA37" s="287"/>
      <c r="AB37" s="287"/>
      <c r="AC37" s="287"/>
      <c r="AD37" s="287"/>
      <c r="AE37" s="287"/>
      <c r="AF37" s="288"/>
      <c r="AG37" s="31">
        <v>5</v>
      </c>
      <c r="AH37" s="32">
        <v>11</v>
      </c>
      <c r="AI37" s="33">
        <v>10</v>
      </c>
      <c r="AJ37" s="34">
        <v>12</v>
      </c>
      <c r="AK37" s="31">
        <v>7</v>
      </c>
      <c r="AL37" s="32">
        <v>11</v>
      </c>
      <c r="AM37" s="33"/>
      <c r="AN37" s="34"/>
      <c r="AO37" s="31"/>
      <c r="AP37" s="34"/>
      <c r="AQ37" s="17">
        <f t="shared" si="2"/>
        <v>0</v>
      </c>
      <c r="AR37" s="17">
        <f t="shared" si="2"/>
        <v>3</v>
      </c>
      <c r="AS37" s="18"/>
      <c r="AT37" s="18"/>
      <c r="AU37" s="18"/>
      <c r="AV37" s="18"/>
      <c r="AW37" s="276" t="str">
        <f>A40</f>
        <v>ROSSI FERDINANDO - TT S. POLO (PR)</v>
      </c>
      <c r="AX37" s="277"/>
      <c r="AY37" s="198" t="str">
        <f>REPT(D37,1)</f>
        <v>VEZZOSI MARCO - V. CASALGRANDE (RE)</v>
      </c>
      <c r="AZ37" s="26"/>
      <c r="BA37" s="7" t="str">
        <f>IF(AQ36="","0",IF(AR36&gt;AQ36,"2",IF(AR36&lt;AQ36,"0")))</f>
        <v>0</v>
      </c>
      <c r="BB37" s="7" t="str">
        <f>IF(AQ37="","0",IF(AQ37&gt;AR37,"2",IF(AQ37&lt;AR37,"0")))</f>
        <v>0</v>
      </c>
      <c r="BC37" s="206">
        <f>SUM(BA37+BB37)</f>
        <v>0</v>
      </c>
      <c r="BD37" s="207"/>
      <c r="BE37" s="8" t="str">
        <f>IF(BA37&gt;BA38,"1",IF(BA37&lt;BA38,"0","0"))</f>
        <v>0</v>
      </c>
      <c r="BF37" s="8" t="str">
        <f>IF(BB37&gt;BB36,"1",IF(BB37&lt;BB36,"0","0"))</f>
        <v>0</v>
      </c>
      <c r="BG37" s="200">
        <f>SUM(BE37+BF37)</f>
        <v>0</v>
      </c>
      <c r="BH37" s="27"/>
      <c r="BI37" s="8" t="str">
        <f>IF(BA37&lt;BA38,"1",IF(BA37&gt;BA38,"0","0"))</f>
        <v>1</v>
      </c>
      <c r="BJ37" s="8" t="str">
        <f>IF(BB37&lt;BB36,"1",IF(BB37&gt;BB36,"0","0"))</f>
        <v>1</v>
      </c>
      <c r="BK37" s="201">
        <f>SUM(BI37+BJ37)</f>
        <v>2</v>
      </c>
      <c r="BL37" s="202">
        <f>SUM(CE38+CF37)</f>
        <v>0</v>
      </c>
      <c r="BM37" s="202">
        <f>SUM(CE37+CF38)</f>
        <v>6</v>
      </c>
      <c r="BN37" s="202">
        <f>SUM(BL37-BM37)</f>
        <v>-6</v>
      </c>
      <c r="BO37" s="202">
        <f>SUM(AH36+AJ36+AL36+AN36+AP36+AG37+AI37+AK37+AM37+AO37)</f>
        <v>50</v>
      </c>
      <c r="BP37" s="202">
        <f>SUM(AG36+AI36+AK36+AM36+AO36+AH37+AJ37+AL37+AN37+AP37)</f>
        <v>68</v>
      </c>
      <c r="BQ37" s="202">
        <f>SUM(BO37-BP37)</f>
        <v>-18</v>
      </c>
      <c r="BR37" s="203">
        <f>BC37*BR33</f>
        <v>0</v>
      </c>
      <c r="BS37" s="203">
        <f>SUM(BN37*BN33)</f>
        <v>-0.60000000000000009</v>
      </c>
      <c r="BT37" s="203">
        <f>SUM(BQ37*BQ33)</f>
        <v>-1.8000000000000002E-2</v>
      </c>
      <c r="BU37" s="203">
        <f>SUM(BL37*BL33)</f>
        <v>0</v>
      </c>
      <c r="BV37" s="203">
        <f>SUM(BO37*BO33)</f>
        <v>4.9999999999999996E-5</v>
      </c>
      <c r="BW37" s="203">
        <f>SUM(BR37+BS37+BT37+BU37+BV37)</f>
        <v>-0.61795000000000011</v>
      </c>
      <c r="BX37" s="203">
        <f>IF(BW37&lt;MAX(BW36:BW38),BW37,"")</f>
        <v>-0.61795000000000011</v>
      </c>
      <c r="BY37" s="203">
        <f>IF(BX37&lt;MAX(BX36:BX38),BX37,"")</f>
        <v>-0.61795000000000011</v>
      </c>
      <c r="BZ37" s="28" t="str">
        <f>IF(AND(AG36&lt;&gt;"",AH36&lt;&gt;""),IF(AG36&gt;AH36,"c","f"),0)</f>
        <v>c</v>
      </c>
      <c r="CA37" s="28" t="str">
        <f>IF(AND(AI36&lt;&gt;"",AJ36&lt;&gt;""),IF(AI36&gt;AJ36,"c","f"),0)</f>
        <v>c</v>
      </c>
      <c r="CB37" s="28" t="str">
        <f>IF(AND(AK36&lt;&gt;"",AL36&lt;&gt;""),IF(AK36&gt;AL36,"c","f"),0)</f>
        <v>c</v>
      </c>
      <c r="CC37" s="28">
        <f>IF(AND(AM36&lt;&gt;"",AN36&lt;&gt;""),IF(AM36&gt;AN36,"c","f"),0)</f>
        <v>0</v>
      </c>
      <c r="CD37" s="28">
        <f>IF(AND(AO36&lt;&gt;"",AP36&lt;&gt;""),IF(AO36&gt;AP36,"c","f"),0)</f>
        <v>0</v>
      </c>
      <c r="CE37" s="28">
        <f>COUNTIF(BZ37:CD37,"c")</f>
        <v>3</v>
      </c>
      <c r="CF37" s="28">
        <f>COUNTIF(BZ37:CD37,"f")</f>
        <v>0</v>
      </c>
    </row>
    <row r="38" spans="1:85" s="5" customFormat="1" ht="24" customHeight="1" thickBot="1" x14ac:dyDescent="0.25">
      <c r="A38" s="278" t="s">
        <v>39</v>
      </c>
      <c r="B38" s="278"/>
      <c r="C38" s="278"/>
      <c r="D38" s="278"/>
      <c r="E38" s="278"/>
      <c r="F38" s="278"/>
      <c r="G38" s="278"/>
      <c r="H38" s="278"/>
      <c r="I38" s="278"/>
      <c r="J38" s="278"/>
      <c r="K38" s="278"/>
      <c r="L38" s="278"/>
      <c r="M38" s="278"/>
      <c r="N38" s="278"/>
      <c r="O38" s="278"/>
      <c r="P38" s="278"/>
      <c r="Q38" s="278"/>
      <c r="R38" s="278"/>
      <c r="S38" s="278"/>
      <c r="T38" s="278"/>
      <c r="U38" s="278"/>
      <c r="V38" s="278"/>
      <c r="W38" s="278"/>
      <c r="X38" s="278"/>
      <c r="Y38" s="278"/>
      <c r="Z38" s="278"/>
      <c r="AA38" s="278"/>
      <c r="AB38" s="278"/>
      <c r="AC38" s="278"/>
      <c r="AD38" s="278"/>
      <c r="AE38" s="278"/>
      <c r="AF38" s="278"/>
      <c r="AG38" s="278"/>
      <c r="AH38" s="278"/>
      <c r="AI38" s="278"/>
      <c r="AJ38" s="278"/>
      <c r="AK38" s="278"/>
      <c r="AL38" s="278"/>
      <c r="AM38" s="278"/>
      <c r="AN38" s="278"/>
      <c r="AO38" s="278"/>
      <c r="AP38" s="278"/>
      <c r="AQ38" s="278"/>
      <c r="AR38" s="278"/>
      <c r="AS38" s="6"/>
      <c r="AT38" s="6"/>
      <c r="AU38" s="6"/>
      <c r="AV38" s="6"/>
      <c r="AW38" s="276" t="str">
        <f>A41</f>
        <v>SCARUFFI TIZIANO - TT BISMANTOVA (RE)</v>
      </c>
      <c r="AX38" s="277"/>
      <c r="AY38" s="198" t="str">
        <f>REPT(D36,1)</f>
        <v>ROSSI FERDINANDO - TT S. POLO (PR)</v>
      </c>
      <c r="AZ38" s="208" t="str">
        <f>IF(AR35="","0",IF(AQ35&gt;AR35,"0", IF(AR35&gt;AQ35,"2")))</f>
        <v>2</v>
      </c>
      <c r="BA38" s="208" t="str">
        <f>IF(AQ36="","0",IF(AQ36&gt;AR36,"2",IF(AQ36&lt;AR36,"0")))</f>
        <v>2</v>
      </c>
      <c r="BB38" s="26"/>
      <c r="BC38" s="199">
        <f>SUM(AZ38+BA38)</f>
        <v>4</v>
      </c>
      <c r="BD38" s="8" t="str">
        <f>IF(AZ38&gt;AZ36,"1",IF(AZ38&lt;AZ36,"0","0"))</f>
        <v>1</v>
      </c>
      <c r="BE38" s="8" t="str">
        <f>IF(BA38&gt;BA37,"1",IF(BA38&lt;BA37,"0","0"))</f>
        <v>1</v>
      </c>
      <c r="BF38" s="27"/>
      <c r="BG38" s="200">
        <f>SUM(BD38+BE38)</f>
        <v>2</v>
      </c>
      <c r="BH38" s="8" t="str">
        <f>IF(AZ38&lt;AZ36,"1",IF(AZ38&gt;AZ36,"0","0"))</f>
        <v>0</v>
      </c>
      <c r="BI38" s="8" t="str">
        <f>IF(BA38&lt;BA37,"1",IF(BA38&gt;BA37,"0","0"))</f>
        <v>0</v>
      </c>
      <c r="BJ38" s="27"/>
      <c r="BK38" s="201">
        <f>SUM(BH38+BI38)</f>
        <v>0</v>
      </c>
      <c r="BL38" s="202">
        <f>SUM(CF36+CE37)</f>
        <v>6</v>
      </c>
      <c r="BM38" s="202">
        <f>SUM(CE36+CF37)</f>
        <v>0</v>
      </c>
      <c r="BN38" s="202">
        <f>SUM(BL38-BM38)</f>
        <v>6</v>
      </c>
      <c r="BO38" s="202">
        <f>SUM(AH35+AJ35+AL35+AN35+AP35+AG36+AI36+AK36+AM36+AO36)</f>
        <v>67</v>
      </c>
      <c r="BP38" s="202">
        <f>SUM(AG35+AI35+AK35+AM35+AO35+AH36+AJ36+AL36+AN36+AP36)</f>
        <v>40</v>
      </c>
      <c r="BQ38" s="202">
        <f>SUM(BO38-BP38)</f>
        <v>27</v>
      </c>
      <c r="BR38" s="203">
        <f>BC38*BR33</f>
        <v>400000</v>
      </c>
      <c r="BS38" s="203">
        <f>SUM(BN38*BN33)</f>
        <v>0.60000000000000009</v>
      </c>
      <c r="BT38" s="203">
        <f>SUM(BQ38*BQ33)</f>
        <v>2.7E-2</v>
      </c>
      <c r="BU38" s="203">
        <f>SUM(BL38*BL33)</f>
        <v>6.0000000000000006E-4</v>
      </c>
      <c r="BV38" s="203">
        <f>SUM(BO38*BO33)</f>
        <v>6.7000000000000002E-5</v>
      </c>
      <c r="BW38" s="203">
        <f>SUM(BR38+BS38+BT38+BU38+BV38)</f>
        <v>400000.62766699999</v>
      </c>
      <c r="BX38" s="203" t="str">
        <f>IF(BW38&lt;MAX(BW36:BW38),BW38,"")</f>
        <v/>
      </c>
      <c r="BY38" s="203" t="str">
        <f>IF(BX38&lt;MAX(BX36:BX38),BX38,"")</f>
        <v/>
      </c>
      <c r="BZ38" s="28" t="str">
        <f>IF(AND(AG37&lt;&gt;"",AH37&lt;&gt;""),IF(AG37&gt;AH37,"c","f"),0)</f>
        <v>f</v>
      </c>
      <c r="CA38" s="28" t="str">
        <f>IF(AND(AI37&lt;&gt;"",AJ37&lt;&gt;""),IF(AI37&gt;AJ37,"c","f"),0)</f>
        <v>f</v>
      </c>
      <c r="CB38" s="28" t="str">
        <f>IF(AND(AK37&lt;&gt;"",AL37&lt;&gt;""),IF(AK37&gt;AL37,"c","f"),0)</f>
        <v>f</v>
      </c>
      <c r="CC38" s="28">
        <f>IF(AND(AM37&lt;&gt;"",AN37&lt;&gt;""),IF(AM37&gt;AN37,"c","f"),0)</f>
        <v>0</v>
      </c>
      <c r="CD38" s="28">
        <f>IF(AND(AO37&lt;&gt;"",AP37&lt;&gt;""),IF(AO37&gt;AP37,"c","f"),0)</f>
        <v>0</v>
      </c>
      <c r="CE38" s="28">
        <f>COUNTIF(BZ38:CD38,"c")</f>
        <v>0</v>
      </c>
      <c r="CF38" s="28">
        <f>COUNTIF(BZ38:CD38,"f")</f>
        <v>3</v>
      </c>
    </row>
    <row r="39" spans="1:85" s="5" customFormat="1" ht="24" customHeight="1" x14ac:dyDescent="0.2">
      <c r="A39" s="315" t="s">
        <v>40</v>
      </c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  <c r="N39" s="316"/>
      <c r="O39" s="316"/>
      <c r="P39" s="316"/>
      <c r="Q39" s="316"/>
      <c r="R39" s="316"/>
      <c r="S39" s="316"/>
      <c r="T39" s="316"/>
      <c r="U39" s="316"/>
      <c r="V39" s="316"/>
      <c r="W39" s="316"/>
      <c r="X39" s="316"/>
      <c r="Y39" s="317"/>
      <c r="Z39" s="251" t="s">
        <v>41</v>
      </c>
      <c r="AA39" s="318"/>
      <c r="AB39" s="252"/>
      <c r="AC39" s="251" t="s">
        <v>42</v>
      </c>
      <c r="AD39" s="252"/>
      <c r="AE39" s="251" t="s">
        <v>43</v>
      </c>
      <c r="AF39" s="252"/>
      <c r="AG39" s="251" t="s">
        <v>44</v>
      </c>
      <c r="AH39" s="252"/>
      <c r="AI39" s="251" t="s">
        <v>45</v>
      </c>
      <c r="AJ39" s="252"/>
      <c r="AK39" s="251" t="s">
        <v>24</v>
      </c>
      <c r="AL39" s="252"/>
      <c r="AM39" s="251" t="s">
        <v>46</v>
      </c>
      <c r="AN39" s="252"/>
      <c r="AO39" s="251" t="s">
        <v>47</v>
      </c>
      <c r="AP39" s="252"/>
      <c r="AQ39" s="313" t="s">
        <v>48</v>
      </c>
      <c r="AR39" s="314"/>
      <c r="AS39" s="35"/>
      <c r="AT39" s="35"/>
      <c r="AU39" s="35"/>
      <c r="AV39" s="35"/>
      <c r="AW39" s="35"/>
      <c r="AX39" s="209"/>
      <c r="AY39" s="210" t="s">
        <v>49</v>
      </c>
      <c r="AZ39" s="211" t="s">
        <v>50</v>
      </c>
      <c r="BA39" s="212" t="s">
        <v>116</v>
      </c>
      <c r="BB39" s="36"/>
      <c r="BD39" s="213"/>
      <c r="BE39" s="213"/>
      <c r="BF39" s="214"/>
      <c r="BG39" s="214"/>
      <c r="BH39" s="214"/>
      <c r="BI39" s="214"/>
      <c r="BJ39" s="214"/>
      <c r="BK39" s="214"/>
      <c r="BL39" s="215"/>
      <c r="BM39" s="215"/>
      <c r="BN39" s="215"/>
      <c r="BO39" s="215"/>
      <c r="BP39" s="215"/>
      <c r="BQ39" s="215"/>
      <c r="BR39" s="215"/>
      <c r="BS39" s="215"/>
      <c r="BT39" s="215"/>
      <c r="BU39" s="215"/>
      <c r="BV39" s="215"/>
      <c r="BW39" s="215"/>
      <c r="BX39" s="215"/>
      <c r="BY39" s="215"/>
      <c r="BZ39" s="214"/>
      <c r="CA39" s="214"/>
      <c r="CB39" s="214"/>
      <c r="CC39" s="214"/>
      <c r="CD39" s="214"/>
    </row>
    <row r="40" spans="1:85" s="5" customFormat="1" ht="24" customHeight="1" x14ac:dyDescent="0.2">
      <c r="A40" s="244" t="str">
        <f>IF(BW36=MAX(BW36:BW38),AY36,IF(BW37=MAX(BW36:BW38),AY37,IF(BW38=MAX(BW36:BW38),AY38,D35)))</f>
        <v>ROSSI FERDINANDO - TT S. POLO (PR)</v>
      </c>
      <c r="B40" s="245"/>
      <c r="C40" s="245"/>
      <c r="D40" s="245"/>
      <c r="E40" s="245"/>
      <c r="F40" s="245"/>
      <c r="G40" s="245"/>
      <c r="H40" s="245"/>
      <c r="I40" s="245"/>
      <c r="J40" s="245"/>
      <c r="K40" s="245"/>
      <c r="L40" s="245"/>
      <c r="M40" s="245"/>
      <c r="N40" s="245"/>
      <c r="O40" s="245"/>
      <c r="P40" s="245"/>
      <c r="Q40" s="245"/>
      <c r="R40" s="245"/>
      <c r="S40" s="245"/>
      <c r="T40" s="245"/>
      <c r="U40" s="245"/>
      <c r="V40" s="245"/>
      <c r="W40" s="245"/>
      <c r="X40" s="245"/>
      <c r="Y40" s="246"/>
      <c r="Z40" s="247">
        <f>IF(A40=AY36,BC36,IF(A40=AY37,BC37,IF(A40=AY38,BC38,"0")))</f>
        <v>4</v>
      </c>
      <c r="AA40" s="248"/>
      <c r="AB40" s="249"/>
      <c r="AC40" s="235">
        <f>IF(A40=AY36,BG36,IF(A40=AY37,BG37,IF(A40=AY38,BG38,"0")))</f>
        <v>2</v>
      </c>
      <c r="AD40" s="236"/>
      <c r="AE40" s="235">
        <f>IF(A40=AY36,BK36,IF(A40=AY37,BK37,IF(A40=AY38,BK38,"0")))</f>
        <v>0</v>
      </c>
      <c r="AF40" s="236"/>
      <c r="AG40" s="235">
        <f>IF(A40=AY36,BL36,IF(A40=AY37,BL37,IF(A40=AY38,BL38,"0")))</f>
        <v>6</v>
      </c>
      <c r="AH40" s="236"/>
      <c r="AI40" s="235">
        <f>IF(A40=AY36,BM36,IF(A40=AY37,BM37,IF(A40=AY38,BM38,"0")))</f>
        <v>0</v>
      </c>
      <c r="AJ40" s="236"/>
      <c r="AK40" s="235">
        <f>SUM(AG40-AI40)</f>
        <v>6</v>
      </c>
      <c r="AL40" s="236"/>
      <c r="AM40" s="235">
        <f>IF(A40=AY36,BO36,IF(A40=AY37,BO37,IF(A40=AY38,BO38,"0")))</f>
        <v>67</v>
      </c>
      <c r="AN40" s="236"/>
      <c r="AO40" s="235">
        <f>IF(A40=AY36,BP36,IF(A40=AY37,BP37,IF(A40=AY38,BP38,"0")))</f>
        <v>40</v>
      </c>
      <c r="AP40" s="236"/>
      <c r="AQ40" s="235">
        <f>SUM(AM40-AO40)</f>
        <v>27</v>
      </c>
      <c r="AR40" s="237"/>
      <c r="AS40" s="37"/>
      <c r="AT40" s="37"/>
      <c r="AU40" s="37"/>
      <c r="AV40" s="37"/>
      <c r="AW40" s="37"/>
      <c r="AX40" s="216"/>
      <c r="AY40" s="217" t="str">
        <f>IF(BW36=MAX(BW36:BW38),AY36,"")</f>
        <v/>
      </c>
      <c r="AZ40" s="38" t="str">
        <f>IF(BX36=MAX(BX36:BX38),AY36,"")</f>
        <v>SCARUFFI TIZIANO - TT BISMANTOVA (RE)</v>
      </c>
      <c r="BA40" s="39" t="str">
        <f>IF(BY36=MAX(BY36:BY38),AY36,"")</f>
        <v/>
      </c>
      <c r="BB40" s="37"/>
      <c r="BD40" s="37"/>
      <c r="BE40" s="37"/>
      <c r="BF40" s="214"/>
      <c r="BG40" s="214"/>
      <c r="BH40" s="40" t="str">
        <f>IF(BG40="1","0",IF(BG40="0","1",""))</f>
        <v/>
      </c>
      <c r="BI40" s="214"/>
      <c r="BJ40" s="214"/>
      <c r="BK40" s="214"/>
      <c r="BL40" s="215"/>
      <c r="BM40" s="215"/>
      <c r="BN40" s="215"/>
      <c r="BO40" s="215"/>
      <c r="BP40" s="215"/>
      <c r="BQ40" s="215"/>
      <c r="BR40" s="215"/>
      <c r="BS40" s="215"/>
      <c r="BT40" s="215"/>
      <c r="BU40" s="215"/>
      <c r="BV40" s="215"/>
      <c r="BW40" s="215"/>
      <c r="BX40" s="215"/>
      <c r="BY40" s="215"/>
      <c r="BZ40" s="214"/>
      <c r="CA40" s="214"/>
      <c r="CB40" s="214"/>
      <c r="CC40" s="214"/>
      <c r="CD40" s="214"/>
    </row>
    <row r="41" spans="1:85" s="5" customFormat="1" ht="24" customHeight="1" x14ac:dyDescent="0.2">
      <c r="A41" s="244" t="str">
        <f>IF(BX36=MAX(BX36:BX38),AY36,IF(BX37=MAX(BX36:BX38),AY37,IF(BX38=MAX(BX36:BX38),AY38,D36)))</f>
        <v>SCARUFFI TIZIANO - TT BISMANTOVA (RE)</v>
      </c>
      <c r="B41" s="245"/>
      <c r="C41" s="245"/>
      <c r="D41" s="245"/>
      <c r="E41" s="245"/>
      <c r="F41" s="245"/>
      <c r="G41" s="245"/>
      <c r="H41" s="245"/>
      <c r="I41" s="245"/>
      <c r="J41" s="245"/>
      <c r="K41" s="245"/>
      <c r="L41" s="245"/>
      <c r="M41" s="245"/>
      <c r="N41" s="245"/>
      <c r="O41" s="245"/>
      <c r="P41" s="245"/>
      <c r="Q41" s="245"/>
      <c r="R41" s="245"/>
      <c r="S41" s="245"/>
      <c r="T41" s="245"/>
      <c r="U41" s="245"/>
      <c r="V41" s="245"/>
      <c r="W41" s="245"/>
      <c r="X41" s="245"/>
      <c r="Y41" s="246"/>
      <c r="Z41" s="247">
        <f>IF(A41=AY36,BC36,IF(A41=AY37,BC37,IF(A41=AY38,BC38,"0")))</f>
        <v>2</v>
      </c>
      <c r="AA41" s="248"/>
      <c r="AB41" s="249"/>
      <c r="AC41" s="235">
        <f>IF(A41=AY36,BG36,IF(A41=AY37,BG37,IF(A41=AY38,BG38,"0")))</f>
        <v>1</v>
      </c>
      <c r="AD41" s="236"/>
      <c r="AE41" s="235">
        <f>IF(A41=AY36,BK36,IF(A41=AY37,BK37,IF(A41=AY38,BK38,"0")))</f>
        <v>1</v>
      </c>
      <c r="AF41" s="236"/>
      <c r="AG41" s="235">
        <f>IF(A41=AY36,BL36,IF(A41=AY37,BL37,IF(A41=AY38,BL38,"0")))</f>
        <v>3</v>
      </c>
      <c r="AH41" s="236"/>
      <c r="AI41" s="235">
        <f>IF(A41=AY36,BM36,IF(A41=AY37,BM37,IF(A41=AY38,BM38,"0")))</f>
        <v>3</v>
      </c>
      <c r="AJ41" s="236"/>
      <c r="AK41" s="235">
        <f>SUM(AG41-AI41)</f>
        <v>0</v>
      </c>
      <c r="AL41" s="236"/>
      <c r="AM41" s="235">
        <f>IF(A41=AY36,BO36,IF(A41=AY37,BO37,IF(A41=AY38,BO38,"0")))</f>
        <v>46</v>
      </c>
      <c r="AN41" s="236"/>
      <c r="AO41" s="235">
        <f>IF(A41=AY36,BP36,IF(A41=AY37,BP37,IF(A41=AY38,BP38,"0")))</f>
        <v>55</v>
      </c>
      <c r="AP41" s="236"/>
      <c r="AQ41" s="235">
        <f>SUM(AM41-AO41)</f>
        <v>-9</v>
      </c>
      <c r="AR41" s="237"/>
      <c r="AS41" s="37"/>
      <c r="AT41" s="37"/>
      <c r="AU41" s="37"/>
      <c r="AV41" s="37"/>
      <c r="AW41" s="37"/>
      <c r="AX41" s="216"/>
      <c r="AY41" s="217" t="str">
        <f>IF(BW37=MAX(BW36:BW38),AY37,"")</f>
        <v/>
      </c>
      <c r="AZ41" s="38" t="str">
        <f>IF(BX37=MAX(BX36:BX38),AY37,"")</f>
        <v/>
      </c>
      <c r="BA41" s="39" t="str">
        <f>IF(BY37=MAX(BY36:BY38),AY37,"")</f>
        <v>VEZZOSI MARCO - V. CASALGRANDE (RE)</v>
      </c>
      <c r="BB41" s="37"/>
      <c r="BD41" s="37"/>
      <c r="BE41" s="37"/>
      <c r="BF41" s="40"/>
      <c r="BG41" s="40"/>
      <c r="BH41" s="40"/>
      <c r="BI41" s="40"/>
      <c r="BJ41" s="40"/>
      <c r="BK41" s="40"/>
      <c r="BL41" s="218"/>
      <c r="BM41" s="218"/>
      <c r="BN41" s="218"/>
      <c r="BO41" s="218"/>
      <c r="BP41" s="218"/>
      <c r="BQ41" s="218"/>
      <c r="BR41" s="218"/>
      <c r="BS41" s="218"/>
      <c r="BT41" s="218"/>
      <c r="BU41" s="218"/>
      <c r="BV41" s="218"/>
      <c r="BW41" s="218"/>
      <c r="BX41" s="218"/>
      <c r="BY41" s="218"/>
      <c r="BZ41" s="40"/>
      <c r="CA41" s="40"/>
      <c r="CB41" s="40"/>
      <c r="CC41" s="40"/>
      <c r="CD41" s="40"/>
    </row>
    <row r="42" spans="1:85" s="5" customFormat="1" ht="24" customHeight="1" thickBot="1" x14ac:dyDescent="0.25">
      <c r="A42" s="238" t="str">
        <f>IF(BY36=MAX(BY36:BY38),AY36,IF(BY37=MAX(BY36:BY38),AY37,IF(BY38=MAX(BY36:BY38),AY38,D37)))</f>
        <v>VEZZOSI MARCO - V. CASALGRANDE (RE)</v>
      </c>
      <c r="B42" s="239"/>
      <c r="C42" s="239"/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40"/>
      <c r="Z42" s="241">
        <f>IF(A42=AY36,BC36,IF(A42=AY37,BC37,IF(A42=AY38,BC38,"0")))</f>
        <v>0</v>
      </c>
      <c r="AA42" s="242"/>
      <c r="AB42" s="243"/>
      <c r="AC42" s="227">
        <f>IF(A42=AY36,BG36,IF(A42=AY37,BG37,IF(A42=AY38,BG38,"0")))</f>
        <v>0</v>
      </c>
      <c r="AD42" s="228"/>
      <c r="AE42" s="227">
        <f>IF(A42=AY36,BK36,IF(A42=AY37,BK37,IF(A42=AY38,BK38,"0")))</f>
        <v>2</v>
      </c>
      <c r="AF42" s="228"/>
      <c r="AG42" s="227">
        <f>IF(A42=AY36,BL36,IF(A42=AY37,BL37,IF(A42=AY38,BL38,"0")))</f>
        <v>0</v>
      </c>
      <c r="AH42" s="228"/>
      <c r="AI42" s="227">
        <f>IF(A42=AY36,BM36,IF(A42=AY37,BM37,IF(A42=AY38,BM38,"0")))</f>
        <v>6</v>
      </c>
      <c r="AJ42" s="228"/>
      <c r="AK42" s="227">
        <f>SUM(AG42-AI42)</f>
        <v>-6</v>
      </c>
      <c r="AL42" s="228"/>
      <c r="AM42" s="227">
        <f>IF(A42=AY36,BO36,IF(A42=AY37,BO37,IF(A42=AY38,BO38,"0")))</f>
        <v>50</v>
      </c>
      <c r="AN42" s="228"/>
      <c r="AO42" s="227">
        <f>IF(A42=AY36,BP36,IF(A42=AY37,BP37,IF(A42=AY38,BP38,"0")))</f>
        <v>68</v>
      </c>
      <c r="AP42" s="228"/>
      <c r="AQ42" s="227">
        <f>SUM(AM42-AO42)</f>
        <v>-18</v>
      </c>
      <c r="AR42" s="229"/>
      <c r="AS42" s="37"/>
      <c r="AT42" s="37"/>
      <c r="AU42" s="37"/>
      <c r="AV42" s="37"/>
      <c r="AW42" s="37"/>
      <c r="AX42" s="216"/>
      <c r="AY42" s="219" t="str">
        <f>IF(BW38=MAX(BW36:BW38),AY38,"")</f>
        <v>ROSSI FERDINANDO - TT S. POLO (PR)</v>
      </c>
      <c r="AZ42" s="41" t="str">
        <f>IF(BX38=MAX(BX36:BX38),AY38,"")</f>
        <v/>
      </c>
      <c r="BA42" s="42" t="str">
        <f>IF(BY38=MAX(BY36:BY38),AY38,"")</f>
        <v/>
      </c>
      <c r="BB42" s="37"/>
      <c r="BD42" s="37"/>
      <c r="BE42" s="37"/>
      <c r="BF42" s="40"/>
      <c r="BG42" s="40"/>
      <c r="BH42" s="40"/>
      <c r="BI42" s="40"/>
      <c r="BJ42" s="40"/>
      <c r="BK42" s="40"/>
      <c r="BL42" s="218"/>
      <c r="BM42" s="218"/>
      <c r="BN42" s="218"/>
      <c r="BO42" s="218"/>
      <c r="BP42" s="218"/>
      <c r="BQ42" s="218"/>
      <c r="BR42" s="218"/>
      <c r="BS42" s="218"/>
      <c r="BT42" s="218"/>
      <c r="BU42" s="218"/>
      <c r="BV42" s="218"/>
      <c r="BW42" s="218"/>
      <c r="BX42" s="218"/>
      <c r="BY42" s="218"/>
      <c r="BZ42" s="40"/>
      <c r="CA42" s="40"/>
      <c r="CB42" s="40"/>
      <c r="CC42" s="40"/>
      <c r="CD42" s="40"/>
    </row>
    <row r="43" spans="1:85" s="5" customFormat="1" ht="24" customHeight="1" x14ac:dyDescent="0.2">
      <c r="A43" s="220"/>
      <c r="B43" s="220"/>
      <c r="C43" s="220"/>
      <c r="D43" s="220"/>
      <c r="E43" s="220"/>
      <c r="F43" s="220"/>
      <c r="G43" s="220"/>
      <c r="H43" s="220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13"/>
      <c r="AA43" s="213"/>
      <c r="AB43" s="213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216"/>
      <c r="AY43" s="221"/>
      <c r="AZ43" s="37"/>
      <c r="BA43" s="37"/>
      <c r="BB43" s="37"/>
      <c r="BD43" s="37"/>
      <c r="BE43" s="37"/>
      <c r="BF43" s="40"/>
      <c r="BG43" s="40"/>
      <c r="BH43" s="40"/>
      <c r="BI43" s="40"/>
      <c r="BJ43" s="40"/>
      <c r="BK43" s="40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40"/>
      <c r="CA43" s="40"/>
      <c r="CB43" s="40"/>
      <c r="CC43" s="40"/>
      <c r="CD43" s="40"/>
    </row>
    <row r="45" spans="1:85" s="40" customFormat="1" ht="21.75" customHeight="1" x14ac:dyDescent="0.2">
      <c r="A45" s="323" t="s">
        <v>0</v>
      </c>
      <c r="B45" s="323"/>
      <c r="C45" s="323"/>
      <c r="D45" s="323"/>
      <c r="E45" s="323"/>
      <c r="F45" s="323"/>
      <c r="G45" s="323"/>
      <c r="H45" s="323"/>
      <c r="I45" s="323"/>
      <c r="J45" s="323"/>
      <c r="K45" s="323"/>
      <c r="L45" s="323"/>
      <c r="M45" s="323"/>
      <c r="N45" s="323"/>
      <c r="O45" s="323"/>
      <c r="P45" s="323"/>
      <c r="Q45" s="323"/>
      <c r="R45" s="323"/>
      <c r="S45" s="323"/>
      <c r="T45" s="323"/>
      <c r="U45" s="323"/>
      <c r="V45" s="323"/>
      <c r="W45" s="323"/>
      <c r="X45" s="323"/>
      <c r="Y45" s="323"/>
      <c r="Z45" s="323"/>
      <c r="AA45" s="323"/>
      <c r="AB45" s="323"/>
      <c r="AC45" s="323"/>
      <c r="AD45" s="323"/>
      <c r="AE45" s="323"/>
      <c r="AF45" s="323"/>
      <c r="AG45" s="323"/>
      <c r="AH45" s="323"/>
      <c r="AI45" s="323"/>
      <c r="AJ45" s="323"/>
      <c r="AK45" s="323"/>
      <c r="AL45" s="323"/>
      <c r="AM45" s="323"/>
      <c r="AN45" s="323"/>
      <c r="AO45" s="323"/>
      <c r="AP45" s="323"/>
      <c r="AQ45" s="323"/>
      <c r="AR45" s="323"/>
      <c r="AS45" s="1"/>
      <c r="AT45" s="1"/>
      <c r="AU45" s="1"/>
      <c r="AV45" s="124"/>
      <c r="AW45" s="124"/>
      <c r="BD45" s="125"/>
      <c r="BE45" s="125"/>
      <c r="BF45" s="125"/>
      <c r="BG45" s="125"/>
      <c r="BH45" s="125"/>
      <c r="BI45" s="125"/>
      <c r="BJ45" s="125"/>
      <c r="BK45" s="125"/>
      <c r="BL45" s="126"/>
      <c r="BM45" s="126"/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6"/>
      <c r="BZ45" s="126"/>
    </row>
    <row r="46" spans="1:85" s="40" customFormat="1" ht="21.75" customHeight="1" x14ac:dyDescent="0.2">
      <c r="A46" s="324" t="s">
        <v>1</v>
      </c>
      <c r="B46" s="324"/>
      <c r="C46" s="324"/>
      <c r="D46" s="324"/>
      <c r="E46" s="324"/>
      <c r="F46" s="324"/>
      <c r="G46" s="324"/>
      <c r="H46" s="324"/>
      <c r="I46" s="324"/>
      <c r="J46" s="324"/>
      <c r="K46" s="324"/>
      <c r="L46" s="324"/>
      <c r="M46" s="324"/>
      <c r="N46" s="324"/>
      <c r="O46" s="324"/>
      <c r="P46" s="324"/>
      <c r="Q46" s="324"/>
      <c r="R46" s="324"/>
      <c r="S46" s="324"/>
      <c r="T46" s="324"/>
      <c r="U46" s="324"/>
      <c r="V46" s="324"/>
      <c r="W46" s="324"/>
      <c r="X46" s="324"/>
      <c r="Y46" s="324"/>
      <c r="Z46" s="324"/>
      <c r="AA46" s="324"/>
      <c r="AB46" s="324"/>
      <c r="AC46" s="324"/>
      <c r="AD46" s="324"/>
      <c r="AE46" s="324"/>
      <c r="AF46" s="324"/>
      <c r="AG46" s="324"/>
      <c r="AH46" s="324"/>
      <c r="AI46" s="324"/>
      <c r="AJ46" s="324"/>
      <c r="AK46" s="324"/>
      <c r="AL46" s="324"/>
      <c r="AM46" s="324"/>
      <c r="AN46" s="324"/>
      <c r="AO46" s="324"/>
      <c r="AP46" s="324"/>
      <c r="AQ46" s="324"/>
      <c r="AR46" s="324"/>
      <c r="AS46" s="2"/>
      <c r="AT46" s="2"/>
      <c r="AU46" s="2"/>
      <c r="AV46" s="124"/>
      <c r="AW46" s="124"/>
      <c r="BD46" s="125"/>
      <c r="BE46" s="125"/>
      <c r="BF46" s="125"/>
      <c r="BG46" s="125"/>
      <c r="BH46" s="125"/>
      <c r="BI46" s="125"/>
      <c r="BJ46" s="125"/>
      <c r="BK46" s="125"/>
      <c r="BL46" s="126">
        <v>1E-4</v>
      </c>
      <c r="BM46" s="126"/>
      <c r="BN46" s="126">
        <v>0.1</v>
      </c>
      <c r="BO46" s="126">
        <v>9.9999999999999995E-7</v>
      </c>
      <c r="BP46" s="126"/>
      <c r="BQ46" s="126">
        <v>1E-3</v>
      </c>
      <c r="BR46" s="126">
        <v>100000</v>
      </c>
      <c r="BS46" s="126"/>
      <c r="BT46" s="126"/>
      <c r="BU46" s="126"/>
      <c r="BV46" s="126"/>
      <c r="BW46" s="126"/>
      <c r="BX46" s="126"/>
      <c r="BY46" s="126"/>
      <c r="BZ46" s="126"/>
    </row>
    <row r="47" spans="1:85" s="40" customFormat="1" ht="24" customHeight="1" x14ac:dyDescent="0.2">
      <c r="A47" s="326" t="str">
        <f>A33</f>
        <v>Cat.  FITeT A M/F</v>
      </c>
      <c r="B47" s="326"/>
      <c r="C47" s="326"/>
      <c r="D47" s="326"/>
      <c r="E47" s="326"/>
      <c r="F47" s="326"/>
      <c r="G47" s="326"/>
      <c r="H47" s="326"/>
      <c r="I47" s="326"/>
      <c r="J47" s="326"/>
      <c r="K47" s="326"/>
      <c r="L47" s="326"/>
      <c r="M47" s="326"/>
      <c r="N47" s="326"/>
      <c r="O47" s="326"/>
      <c r="P47" s="326"/>
      <c r="Q47" s="326"/>
      <c r="R47" s="326" t="s">
        <v>54</v>
      </c>
      <c r="S47" s="326"/>
      <c r="T47" s="326"/>
      <c r="U47" s="326"/>
      <c r="V47" s="326"/>
      <c r="W47" s="326"/>
      <c r="X47" s="326"/>
      <c r="Y47" s="326"/>
      <c r="Z47" s="326"/>
      <c r="AA47" s="326"/>
      <c r="AB47" s="326"/>
      <c r="AC47" s="326"/>
      <c r="AD47" s="326"/>
      <c r="AE47" s="326"/>
      <c r="AF47" s="326"/>
      <c r="AG47" s="326"/>
      <c r="AH47" s="326"/>
      <c r="AI47" s="127"/>
      <c r="AJ47" s="127"/>
      <c r="AK47" s="327"/>
      <c r="AL47" s="327"/>
      <c r="AM47" s="327"/>
      <c r="AN47" s="327"/>
      <c r="AO47" s="327"/>
      <c r="AP47" s="327"/>
      <c r="AQ47" s="327"/>
      <c r="AR47" s="327"/>
      <c r="AS47" s="3"/>
      <c r="AT47" s="3"/>
      <c r="AU47" s="3"/>
      <c r="AV47" s="128"/>
      <c r="AW47" s="330" t="s">
        <v>11</v>
      </c>
      <c r="AX47" s="330"/>
      <c r="AY47" s="330"/>
      <c r="AZ47" s="330"/>
      <c r="BA47" s="330"/>
      <c r="BB47" s="330"/>
      <c r="BC47" s="330"/>
      <c r="BD47" s="332" t="s">
        <v>12</v>
      </c>
      <c r="BE47" s="332"/>
      <c r="BF47" s="332"/>
      <c r="BG47" s="332"/>
      <c r="BH47" s="333" t="s">
        <v>13</v>
      </c>
      <c r="BI47" s="333"/>
      <c r="BJ47" s="333"/>
      <c r="BK47" s="333"/>
      <c r="BL47" s="331" t="s">
        <v>14</v>
      </c>
      <c r="BM47" s="331"/>
      <c r="BN47" s="331"/>
      <c r="BO47" s="331" t="s">
        <v>15</v>
      </c>
      <c r="BP47" s="331"/>
      <c r="BQ47" s="331"/>
      <c r="BR47" s="320" t="s">
        <v>79</v>
      </c>
      <c r="BS47" s="321"/>
      <c r="BT47" s="321"/>
      <c r="BU47" s="321"/>
      <c r="BV47" s="321"/>
      <c r="BW47" s="321"/>
      <c r="BX47" s="321"/>
      <c r="BY47" s="321"/>
      <c r="BZ47" s="322"/>
      <c r="CA47" s="265" t="s">
        <v>16</v>
      </c>
      <c r="CB47" s="266"/>
      <c r="CC47" s="266"/>
      <c r="CD47" s="266"/>
      <c r="CE47" s="266"/>
      <c r="CF47" s="10"/>
      <c r="CG47" s="11"/>
    </row>
    <row r="48" spans="1:85" s="40" customFormat="1" ht="21.75" customHeight="1" x14ac:dyDescent="0.2">
      <c r="A48" s="7" t="s">
        <v>80</v>
      </c>
      <c r="B48" s="7" t="s">
        <v>3</v>
      </c>
      <c r="C48" s="328" t="s">
        <v>4</v>
      </c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8"/>
      <c r="Z48" s="328"/>
      <c r="AA48" s="328"/>
      <c r="AB48" s="328"/>
      <c r="AC48" s="328"/>
      <c r="AD48" s="328"/>
      <c r="AE48" s="328"/>
      <c r="AF48" s="328"/>
      <c r="AG48" s="325" t="s">
        <v>5</v>
      </c>
      <c r="AH48" s="325"/>
      <c r="AI48" s="325" t="s">
        <v>6</v>
      </c>
      <c r="AJ48" s="325"/>
      <c r="AK48" s="325" t="s">
        <v>7</v>
      </c>
      <c r="AL48" s="325"/>
      <c r="AM48" s="325" t="s">
        <v>8</v>
      </c>
      <c r="AN48" s="325"/>
      <c r="AO48" s="325" t="s">
        <v>9</v>
      </c>
      <c r="AP48" s="325"/>
      <c r="AQ48" s="329" t="s">
        <v>10</v>
      </c>
      <c r="AR48" s="329"/>
      <c r="AS48" s="9"/>
      <c r="AT48" s="9"/>
      <c r="AU48" s="9"/>
      <c r="AV48" s="128"/>
      <c r="AW48" s="130" t="s">
        <v>19</v>
      </c>
      <c r="AX48" s="131" t="s">
        <v>20</v>
      </c>
      <c r="AY48" s="131" t="s">
        <v>21</v>
      </c>
      <c r="AZ48" s="131" t="s">
        <v>81</v>
      </c>
      <c r="BA48" s="131" t="s">
        <v>82</v>
      </c>
      <c r="BB48" s="131" t="s">
        <v>83</v>
      </c>
      <c r="BC48" s="132" t="s">
        <v>22</v>
      </c>
      <c r="BD48" s="129" t="s">
        <v>84</v>
      </c>
      <c r="BE48" s="129" t="s">
        <v>85</v>
      </c>
      <c r="BF48" s="129" t="s">
        <v>86</v>
      </c>
      <c r="BG48" s="129" t="s">
        <v>87</v>
      </c>
      <c r="BH48" s="129" t="s">
        <v>84</v>
      </c>
      <c r="BI48" s="129" t="s">
        <v>85</v>
      </c>
      <c r="BJ48" s="129" t="s">
        <v>86</v>
      </c>
      <c r="BK48" s="133" t="s">
        <v>88</v>
      </c>
      <c r="BL48" s="134" t="s">
        <v>89</v>
      </c>
      <c r="BM48" s="134" t="s">
        <v>90</v>
      </c>
      <c r="BN48" s="134" t="s">
        <v>91</v>
      </c>
      <c r="BO48" s="135" t="s">
        <v>25</v>
      </c>
      <c r="BP48" s="135" t="s">
        <v>26</v>
      </c>
      <c r="BQ48" s="135" t="s">
        <v>27</v>
      </c>
      <c r="BR48" s="135" t="s">
        <v>28</v>
      </c>
      <c r="BS48" s="135" t="s">
        <v>24</v>
      </c>
      <c r="BT48" s="135" t="s">
        <v>27</v>
      </c>
      <c r="BU48" s="135" t="s">
        <v>23</v>
      </c>
      <c r="BV48" s="135" t="s">
        <v>25</v>
      </c>
      <c r="BW48" s="136" t="s">
        <v>92</v>
      </c>
      <c r="BX48" s="137" t="s">
        <v>93</v>
      </c>
      <c r="BY48" s="137" t="s">
        <v>94</v>
      </c>
      <c r="BZ48" s="137" t="s">
        <v>95</v>
      </c>
      <c r="CA48" s="19" t="s">
        <v>29</v>
      </c>
      <c r="CB48" s="19" t="s">
        <v>30</v>
      </c>
      <c r="CC48" s="19" t="s">
        <v>31</v>
      </c>
      <c r="CD48" s="19" t="s">
        <v>32</v>
      </c>
      <c r="CE48" s="19" t="s">
        <v>33</v>
      </c>
      <c r="CF48" s="19" t="s">
        <v>34</v>
      </c>
      <c r="CG48" s="19" t="s">
        <v>35</v>
      </c>
    </row>
    <row r="49" spans="1:85" s="40" customFormat="1" ht="30" customHeight="1" x14ac:dyDescent="0.2">
      <c r="A49" s="20">
        <v>4</v>
      </c>
      <c r="B49" s="138">
        <v>17</v>
      </c>
      <c r="C49" s="139" t="s">
        <v>17</v>
      </c>
      <c r="D49" s="279" t="str">
        <f>REPT('lista di qualificazione'!B7,1)</f>
        <v>ROMANI DIEGO - TT S. POLO (PR)</v>
      </c>
      <c r="E49" s="279"/>
      <c r="F49" s="279"/>
      <c r="G49" s="279"/>
      <c r="H49" s="279"/>
      <c r="I49" s="279"/>
      <c r="J49" s="279"/>
      <c r="K49" s="279"/>
      <c r="L49" s="279"/>
      <c r="M49" s="279"/>
      <c r="N49" s="279"/>
      <c r="O49" s="279"/>
      <c r="P49" s="279"/>
      <c r="Q49" s="280"/>
      <c r="R49" s="140" t="s">
        <v>18</v>
      </c>
      <c r="S49" s="307" t="str">
        <f>REPT(D51,1)</f>
        <v>RIPANO RAIMOND - TT BISMANTOVA (RE)</v>
      </c>
      <c r="T49" s="308"/>
      <c r="U49" s="308"/>
      <c r="V49" s="308"/>
      <c r="W49" s="308"/>
      <c r="X49" s="308"/>
      <c r="Y49" s="308"/>
      <c r="Z49" s="308"/>
      <c r="AA49" s="308"/>
      <c r="AB49" s="308"/>
      <c r="AC49" s="308"/>
      <c r="AD49" s="308"/>
      <c r="AE49" s="308"/>
      <c r="AF49" s="309"/>
      <c r="AG49" s="12">
        <v>11</v>
      </c>
      <c r="AH49" s="13">
        <v>7</v>
      </c>
      <c r="AI49" s="14">
        <v>7</v>
      </c>
      <c r="AJ49" s="15">
        <v>11</v>
      </c>
      <c r="AK49" s="12">
        <v>11</v>
      </c>
      <c r="AL49" s="13">
        <v>8</v>
      </c>
      <c r="AM49" s="14">
        <v>6</v>
      </c>
      <c r="AN49" s="15">
        <v>11</v>
      </c>
      <c r="AO49" s="12">
        <v>7</v>
      </c>
      <c r="AP49" s="16">
        <v>11</v>
      </c>
      <c r="AQ49" s="17">
        <f t="shared" ref="AQ49:AQ54" si="3">IF(AG49="","",IF(AG49&lt;&gt;"",CF49))</f>
        <v>2</v>
      </c>
      <c r="AR49" s="17">
        <f t="shared" ref="AR49:AR54" si="4">IF(AG49="","",IF(AG49&lt;&gt;"",CG49))</f>
        <v>3</v>
      </c>
      <c r="AS49" s="18"/>
      <c r="AT49" s="18"/>
      <c r="AU49" s="18"/>
      <c r="AV49" s="141" t="str">
        <f>REPT(D49,1)</f>
        <v>ROMANI DIEGO - TT S. POLO (PR)</v>
      </c>
      <c r="AW49" s="142" t="str">
        <f>IF(AQ49="","0",IF(AQ49&gt;AR49,"2",IF(AQ49&lt;AR49,"0","")))</f>
        <v>0</v>
      </c>
      <c r="AX49" s="26"/>
      <c r="AY49" s="27"/>
      <c r="AZ49" s="7" t="str">
        <f>IF(AR52="","0",IF(AQ52&gt;AR52,"0",IF(AQ52&lt;AR52,"2","")))</f>
        <v>2</v>
      </c>
      <c r="BA49" s="7" t="str">
        <f>IF(AR53="","0",IF(AQ53&gt;AR53,"0",IF(AQ53&lt;AR53,"2","")))</f>
        <v>2</v>
      </c>
      <c r="BB49" s="27"/>
      <c r="BC49" s="143">
        <f>SUM(AW49+AZ49+BA49)</f>
        <v>4</v>
      </c>
      <c r="BD49" s="144" t="str">
        <f>IF(AW49="2","1","0")</f>
        <v>0</v>
      </c>
      <c r="BE49" s="144" t="str">
        <f>IF(AZ49="2","1","0")</f>
        <v>1</v>
      </c>
      <c r="BF49" s="144" t="str">
        <f>IF(BA49="2","1","0")</f>
        <v>1</v>
      </c>
      <c r="BG49" s="145">
        <f>SUM(BD49+BE49+BF49)</f>
        <v>2</v>
      </c>
      <c r="BH49" s="144" t="str">
        <f>IF(AW49&gt;AW51,"0",IF(AW49&lt;AW51,"1","0"))</f>
        <v>1</v>
      </c>
      <c r="BI49" s="144" t="str">
        <f>IF(AZ49&gt;AZ52,"0",IF(AZ49&lt;AZ52,"1","0"))</f>
        <v>0</v>
      </c>
      <c r="BJ49" s="144" t="str">
        <f>IF(BA49&gt;BA50,"0",IF(BA49&lt;BA50,"1","0"))</f>
        <v>0</v>
      </c>
      <c r="BK49" s="145">
        <f>SUM(BH49+BI49+BJ49)</f>
        <v>1</v>
      </c>
      <c r="BL49" s="146">
        <f>SUM(CF49+CG52+CG53)</f>
        <v>8</v>
      </c>
      <c r="BM49" s="146">
        <f>SUM(CG49+CF52+CF53)</f>
        <v>5</v>
      </c>
      <c r="BN49" s="146">
        <f>SUM(BL49-BM49)</f>
        <v>3</v>
      </c>
      <c r="BO49" s="146">
        <f>SUM(AG49+AI49+AK49+AM49+AO49+AH52+AJ52+AL52+AN52+AP52+AH53+AJ53+AL53+AN53+AP53)</f>
        <v>124</v>
      </c>
      <c r="BP49" s="146">
        <f>SUM(AH49+AJ49+AL49+AN49+AP49+AG52+AI52+AK52+AM52+AO52+AG53+AI53+AK53+AM53+AO53)</f>
        <v>117</v>
      </c>
      <c r="BQ49" s="146">
        <f>SUM(BO49-BP49)</f>
        <v>7</v>
      </c>
      <c r="BR49" s="146">
        <f>BC49*BR46</f>
        <v>400000</v>
      </c>
      <c r="BS49" s="146">
        <f>BN49*BN46</f>
        <v>0.30000000000000004</v>
      </c>
      <c r="BT49" s="146">
        <f>SUM(BQ49*BQ46)</f>
        <v>7.0000000000000001E-3</v>
      </c>
      <c r="BU49" s="146">
        <f>SUM(BL49*BL46)</f>
        <v>8.0000000000000004E-4</v>
      </c>
      <c r="BV49" s="146">
        <f>SUM(BO49*BO46)</f>
        <v>1.2400000000000001E-4</v>
      </c>
      <c r="BW49" s="147">
        <f>SUM(BR49+BS49+BT49+BU49+BV49)</f>
        <v>400000.30792399996</v>
      </c>
      <c r="BX49" s="146">
        <f>IF(BW49&lt;MAX(BW49:BW52),BW49,"")</f>
        <v>400000.30792399996</v>
      </c>
      <c r="BY49" s="146" t="str">
        <f>IF(BX49&lt;MAX(BX49:BX52),BX49,"")</f>
        <v/>
      </c>
      <c r="BZ49" s="146" t="str">
        <f>IF(BY49&lt;MAX(BY49:BY52),BY49,"")</f>
        <v/>
      </c>
      <c r="CA49" s="28" t="str">
        <f t="shared" ref="CA49:CA54" si="5">IF(AND(AG49&lt;&gt;"",AH49&lt;&gt;""),IF(AG49&gt;AH49,"c","f"),0)</f>
        <v>c</v>
      </c>
      <c r="CB49" s="28" t="str">
        <f t="shared" ref="CB49:CB54" si="6">IF(AND(AI49&lt;&gt;"",AJ49&lt;&gt;""),IF(AI49&gt;AJ49,"c","f"),0)</f>
        <v>f</v>
      </c>
      <c r="CC49" s="28" t="str">
        <f t="shared" ref="CC49:CC54" si="7">IF(AND(AK49&lt;&gt;"",AL49&lt;&gt;""),IF(AK49&gt;AL49,"c","f"),0)</f>
        <v>c</v>
      </c>
      <c r="CD49" s="28" t="str">
        <f t="shared" ref="CD49:CD54" si="8">IF(AND(AM49&lt;&gt;"",AN49&lt;&gt;""),IF(AM49&gt;AN49,"c","f"),0)</f>
        <v>f</v>
      </c>
      <c r="CE49" s="28" t="str">
        <f t="shared" ref="CE49:CE54" si="9">IF(AND(AO49&lt;&gt;"",AP49&lt;&gt;""),IF(AO49&gt;AP49,"c","f"),0)</f>
        <v>f</v>
      </c>
      <c r="CF49" s="28">
        <f t="shared" ref="CF49:CF54" si="10">COUNTIF(CA49:CE49,"c")</f>
        <v>2</v>
      </c>
      <c r="CG49" s="28">
        <f t="shared" ref="CG49:CG54" si="11">COUNTIF(CA49:CE49,"f")</f>
        <v>3</v>
      </c>
    </row>
    <row r="50" spans="1:85" s="40" customFormat="1" ht="30" customHeight="1" x14ac:dyDescent="0.2">
      <c r="A50" s="148">
        <v>5</v>
      </c>
      <c r="B50" s="21">
        <v>17</v>
      </c>
      <c r="C50" s="149" t="s">
        <v>38</v>
      </c>
      <c r="D50" s="279" t="str">
        <f>REPT('lista di qualificazione'!B10,1)</f>
        <v>CARROZZI LUCA - V. CASALGRANDE (RE)</v>
      </c>
      <c r="E50" s="279"/>
      <c r="F50" s="279"/>
      <c r="G50" s="279"/>
      <c r="H50" s="279"/>
      <c r="I50" s="279"/>
      <c r="J50" s="279"/>
      <c r="K50" s="279"/>
      <c r="L50" s="279"/>
      <c r="M50" s="279"/>
      <c r="N50" s="279"/>
      <c r="O50" s="279"/>
      <c r="P50" s="279"/>
      <c r="Q50" s="280"/>
      <c r="R50" s="150" t="s">
        <v>18</v>
      </c>
      <c r="S50" s="304" t="str">
        <f>REPT(D52,1)</f>
        <v>ZAMBELLI ENRICO - O. CRISTO RE (RE)</v>
      </c>
      <c r="T50" s="305"/>
      <c r="U50" s="305"/>
      <c r="V50" s="305"/>
      <c r="W50" s="305"/>
      <c r="X50" s="305"/>
      <c r="Y50" s="305"/>
      <c r="Z50" s="305"/>
      <c r="AA50" s="305"/>
      <c r="AB50" s="305"/>
      <c r="AC50" s="305"/>
      <c r="AD50" s="305"/>
      <c r="AE50" s="305"/>
      <c r="AF50" s="306"/>
      <c r="AG50" s="22">
        <v>6</v>
      </c>
      <c r="AH50" s="23">
        <v>11</v>
      </c>
      <c r="AI50" s="24">
        <v>4</v>
      </c>
      <c r="AJ50" s="25">
        <v>11</v>
      </c>
      <c r="AK50" s="22">
        <v>5</v>
      </c>
      <c r="AL50" s="23">
        <v>11</v>
      </c>
      <c r="AM50" s="24"/>
      <c r="AN50" s="25"/>
      <c r="AO50" s="22"/>
      <c r="AP50" s="25"/>
      <c r="AQ50" s="17">
        <f t="shared" si="3"/>
        <v>0</v>
      </c>
      <c r="AR50" s="17">
        <f t="shared" si="4"/>
        <v>3</v>
      </c>
      <c r="AS50" s="18"/>
      <c r="AT50" s="18"/>
      <c r="AU50" s="18"/>
      <c r="AV50" s="141" t="str">
        <f>REPT(D50,1)</f>
        <v>CARROZZI LUCA - V. CASALGRANDE (RE)</v>
      </c>
      <c r="AW50" s="142"/>
      <c r="AX50" s="7" t="str">
        <f>IF(AQ50="","0",IF(AQ50&gt;AR50,"2",IF(AQ50&lt;AR50,"0","")))</f>
        <v>0</v>
      </c>
      <c r="AY50" s="7" t="str">
        <f>IF(AR51="","0",IF(AQ51&gt;AR51,"0",IF(AQ51&lt;AR51,"2","")))</f>
        <v>0</v>
      </c>
      <c r="AZ50" s="26"/>
      <c r="BA50" s="7" t="str">
        <f>IF(AQ53="","0",IF(AR53&gt;AQ53,"0",IF(AR53&lt;AQ53,"2","")))</f>
        <v>0</v>
      </c>
      <c r="BB50" s="27"/>
      <c r="BC50" s="143">
        <f>SUM(AX50+AY50+BA50)</f>
        <v>0</v>
      </c>
      <c r="BD50" s="144" t="str">
        <f>IF(AX50="2","1","0")</f>
        <v>0</v>
      </c>
      <c r="BE50" s="144" t="str">
        <f>IF(AY50="2","1","0")</f>
        <v>0</v>
      </c>
      <c r="BF50" s="144" t="str">
        <f>IF(BA50="2","1","0")</f>
        <v>0</v>
      </c>
      <c r="BG50" s="145">
        <f>SUM(BD50+BE50+BF50)</f>
        <v>0</v>
      </c>
      <c r="BH50" s="144" t="str">
        <f>IF(AX50&gt;AX52,"0",IF(AX50&lt;AX52,"1","0"))</f>
        <v>1</v>
      </c>
      <c r="BI50" s="144" t="str">
        <f>IF(AY50&gt;AY51,"0",IF(AY50&lt;AY51,"1","0"))</f>
        <v>1</v>
      </c>
      <c r="BJ50" s="144" t="str">
        <f>IF(BA50&gt;BA49,"0",IF(BA50&lt;BA49,"1","0"))</f>
        <v>1</v>
      </c>
      <c r="BK50" s="145">
        <f>SUM(BH50+BI50+BJ50)</f>
        <v>3</v>
      </c>
      <c r="BL50" s="146">
        <f>SUM(CF50+CG51+CF53)</f>
        <v>1</v>
      </c>
      <c r="BM50" s="146">
        <f>SUM(CG50+CF51+CG53)</f>
        <v>9</v>
      </c>
      <c r="BN50" s="146">
        <f>SUM(BL50-BM50)</f>
        <v>-8</v>
      </c>
      <c r="BO50" s="146">
        <f>SUM(AG50+AI50+AK50+AM50+AO50+AH51+AJ51+AL51+AN51+AP51+AG53+AI53+AK53+AM53+AO53)</f>
        <v>75</v>
      </c>
      <c r="BP50" s="146">
        <f>SUM(AH50+AJ50+AL50+AN50+AP50+AG51+AI51+AK51+AM51+AO51+AH53+AJ53+AL53+AN53+AP53)</f>
        <v>112</v>
      </c>
      <c r="BQ50" s="146">
        <f>SUM(BO50-BP50)</f>
        <v>-37</v>
      </c>
      <c r="BR50" s="146">
        <f>BC50*BR46</f>
        <v>0</v>
      </c>
      <c r="BS50" s="146">
        <f>BN50*BN46</f>
        <v>-0.8</v>
      </c>
      <c r="BT50" s="146">
        <f>SUM(BQ50*BQ46)</f>
        <v>-3.6999999999999998E-2</v>
      </c>
      <c r="BU50" s="146">
        <f>SUM(BL50*BL46)</f>
        <v>1E-4</v>
      </c>
      <c r="BV50" s="146">
        <f>SUM(BO50*BO46)</f>
        <v>7.4999999999999993E-5</v>
      </c>
      <c r="BW50" s="147">
        <f>SUM(BR50+BS50+BT50+BU50+BV50)</f>
        <v>-0.83682500000000004</v>
      </c>
      <c r="BX50" s="146">
        <f>IF(BW50&lt;MAX(BW49:BW52),BW50,"")</f>
        <v>-0.83682500000000004</v>
      </c>
      <c r="BY50" s="146">
        <f>IF(BX50&lt;MAX(BX49:BX52),BX50,"")</f>
        <v>-0.83682500000000004</v>
      </c>
      <c r="BZ50" s="146">
        <f>IF(BY50&lt;MAX(BY49:BY52),BY50,"")</f>
        <v>-0.83682500000000004</v>
      </c>
      <c r="CA50" s="28" t="str">
        <f t="shared" si="5"/>
        <v>f</v>
      </c>
      <c r="CB50" s="28" t="str">
        <f t="shared" si="6"/>
        <v>f</v>
      </c>
      <c r="CC50" s="28" t="str">
        <f t="shared" si="7"/>
        <v>f</v>
      </c>
      <c r="CD50" s="28">
        <f t="shared" si="8"/>
        <v>0</v>
      </c>
      <c r="CE50" s="28">
        <f t="shared" si="9"/>
        <v>0</v>
      </c>
      <c r="CF50" s="28">
        <f t="shared" si="10"/>
        <v>0</v>
      </c>
      <c r="CG50" s="28">
        <f t="shared" si="11"/>
        <v>3</v>
      </c>
    </row>
    <row r="51" spans="1:85" s="40" customFormat="1" ht="30" customHeight="1" x14ac:dyDescent="0.2">
      <c r="A51" s="148">
        <v>4</v>
      </c>
      <c r="B51" s="21">
        <v>17.2</v>
      </c>
      <c r="C51" s="149" t="s">
        <v>36</v>
      </c>
      <c r="D51" s="279" t="str">
        <f>REPT('lista di qualificazione'!B15,1)</f>
        <v>RIPANO RAIMOND - TT BISMANTOVA (RE)</v>
      </c>
      <c r="E51" s="279"/>
      <c r="F51" s="279"/>
      <c r="G51" s="279"/>
      <c r="H51" s="279"/>
      <c r="I51" s="279"/>
      <c r="J51" s="279"/>
      <c r="K51" s="279"/>
      <c r="L51" s="279"/>
      <c r="M51" s="279"/>
      <c r="N51" s="279"/>
      <c r="O51" s="279"/>
      <c r="P51" s="279"/>
      <c r="Q51" s="280"/>
      <c r="R51" s="150" t="s">
        <v>18</v>
      </c>
      <c r="S51" s="304" t="str">
        <f>REPT(D50,1)</f>
        <v>CARROZZI LUCA - V. CASALGRANDE (RE)</v>
      </c>
      <c r="T51" s="305"/>
      <c r="U51" s="305"/>
      <c r="V51" s="305"/>
      <c r="W51" s="305"/>
      <c r="X51" s="305"/>
      <c r="Y51" s="305"/>
      <c r="Z51" s="305"/>
      <c r="AA51" s="305"/>
      <c r="AB51" s="305"/>
      <c r="AC51" s="305"/>
      <c r="AD51" s="305"/>
      <c r="AE51" s="305"/>
      <c r="AF51" s="306"/>
      <c r="AG51" s="22">
        <v>7</v>
      </c>
      <c r="AH51" s="23">
        <v>11</v>
      </c>
      <c r="AI51" s="24">
        <v>11</v>
      </c>
      <c r="AJ51" s="25">
        <v>4</v>
      </c>
      <c r="AK51" s="22">
        <v>11</v>
      </c>
      <c r="AL51" s="23">
        <v>9</v>
      </c>
      <c r="AM51" s="24">
        <v>13</v>
      </c>
      <c r="AN51" s="25">
        <v>11</v>
      </c>
      <c r="AO51" s="22"/>
      <c r="AP51" s="25"/>
      <c r="AQ51" s="17">
        <f t="shared" si="3"/>
        <v>3</v>
      </c>
      <c r="AR51" s="17">
        <f t="shared" si="4"/>
        <v>1</v>
      </c>
      <c r="AS51" s="18"/>
      <c r="AT51" s="18"/>
      <c r="AU51" s="18"/>
      <c r="AV51" s="141" t="str">
        <f>REPT(D51,1)</f>
        <v>RIPANO RAIMOND - TT BISMANTOVA (RE)</v>
      </c>
      <c r="AW51" s="142" t="str">
        <f>IF(AR49="","0",IF(AQ49&gt;AR49,"0",IF(AR49&gt;AQ49,"2","")))</f>
        <v>2</v>
      </c>
      <c r="AX51" s="27"/>
      <c r="AY51" s="7" t="str">
        <f>IF(AQ51="","0",IF(AQ51&gt;AR51,"2",IF(AQ51&lt;AR51,"0","")))</f>
        <v>2</v>
      </c>
      <c r="AZ51" s="27"/>
      <c r="BA51" s="27"/>
      <c r="BB51" s="7" t="str">
        <f>IF(AQ54="","0",IF(AR54&gt;AQ54,"0",IF(AR54&lt;AQ54,"2","")))</f>
        <v>0</v>
      </c>
      <c r="BC51" s="143">
        <f>SUM(AW51+AY51+BB51)</f>
        <v>4</v>
      </c>
      <c r="BD51" s="144" t="str">
        <f>IF(AW51="2","1","0")</f>
        <v>1</v>
      </c>
      <c r="BE51" s="144" t="str">
        <f>IF(AY51="2","1","0")</f>
        <v>1</v>
      </c>
      <c r="BF51" s="144" t="str">
        <f>IF(BB51="2","1","0")</f>
        <v>0</v>
      </c>
      <c r="BG51" s="145">
        <f>SUM(BD51+BE51+BF51)</f>
        <v>2</v>
      </c>
      <c r="BH51" s="144" t="str">
        <f>IF(AW51&gt;AW49,"0",IF(AW51&lt;AW49,"1","0"))</f>
        <v>0</v>
      </c>
      <c r="BI51" s="144" t="str">
        <f>IF(AY51&gt;AY50,"0",IF(AY51&lt;AY50,"1","0"))</f>
        <v>0</v>
      </c>
      <c r="BJ51" s="144" t="str">
        <f>IF(BB51&gt;BB52,"0",IF(BB51&lt;BB52,"1","0"))</f>
        <v>1</v>
      </c>
      <c r="BK51" s="145">
        <f>SUM(BH51+BI51+BJ51)</f>
        <v>1</v>
      </c>
      <c r="BL51" s="146">
        <f>SUM(CG49+CF51+CF54)</f>
        <v>6</v>
      </c>
      <c r="BM51" s="146">
        <f>SUM(CF49+CG51+CG54)</f>
        <v>6</v>
      </c>
      <c r="BN51" s="146">
        <f>SUM(BL51-BM51)</f>
        <v>0</v>
      </c>
      <c r="BO51" s="146">
        <f>SUM(AH49+AJ49+AL49+AN49+AP49+AG51+AI51+AK51+AM51+AO51+AG54+AI54+AK54+AM54+AO54)</f>
        <v>112</v>
      </c>
      <c r="BP51" s="146">
        <f>SUM(AG49+AI49+AK49+AM49+AO49+AH51+AJ51+AL51+AN51+AP51+AH54+AJ54+AL54+AN54+AP54)</f>
        <v>110</v>
      </c>
      <c r="BQ51" s="146">
        <f>SUM(BO51-BP51)</f>
        <v>2</v>
      </c>
      <c r="BR51" s="146">
        <f>BC51*BR46</f>
        <v>400000</v>
      </c>
      <c r="BS51" s="146">
        <f>BN51*BN46</f>
        <v>0</v>
      </c>
      <c r="BT51" s="146">
        <f>SUM(BQ51*BQ46)</f>
        <v>2E-3</v>
      </c>
      <c r="BU51" s="146">
        <f>SUM(BL51*BL46)</f>
        <v>6.0000000000000006E-4</v>
      </c>
      <c r="BV51" s="146">
        <f>SUM(BO51*BO46)</f>
        <v>1.12E-4</v>
      </c>
      <c r="BW51" s="147">
        <f>SUM(BR51+BS51+BT51+BU51+BV51)</f>
        <v>400000.00271199999</v>
      </c>
      <c r="BX51" s="146">
        <f>IF(BW51&lt;MAX(BW49:BW52),BW51,"")</f>
        <v>400000.00271199999</v>
      </c>
      <c r="BY51" s="146">
        <f>IF(BX51&lt;MAX(BX49:BX52),BX51,"")</f>
        <v>400000.00271199999</v>
      </c>
      <c r="BZ51" s="146" t="str">
        <f>IF(BY51&lt;MAX(BY49:BY52),BY51,"")</f>
        <v/>
      </c>
      <c r="CA51" s="28" t="str">
        <f t="shared" si="5"/>
        <v>f</v>
      </c>
      <c r="CB51" s="28" t="str">
        <f t="shared" si="6"/>
        <v>c</v>
      </c>
      <c r="CC51" s="28" t="str">
        <f t="shared" si="7"/>
        <v>c</v>
      </c>
      <c r="CD51" s="28" t="str">
        <f t="shared" si="8"/>
        <v>c</v>
      </c>
      <c r="CE51" s="28">
        <f t="shared" si="9"/>
        <v>0</v>
      </c>
      <c r="CF51" s="28">
        <f t="shared" si="10"/>
        <v>3</v>
      </c>
      <c r="CG51" s="28">
        <f t="shared" si="11"/>
        <v>1</v>
      </c>
    </row>
    <row r="52" spans="1:85" s="40" customFormat="1" ht="30" customHeight="1" thickBot="1" x14ac:dyDescent="0.25">
      <c r="A52" s="148">
        <v>5</v>
      </c>
      <c r="B52" s="21">
        <v>17.2</v>
      </c>
      <c r="C52" s="149" t="s">
        <v>96</v>
      </c>
      <c r="D52" s="279" t="str">
        <f>REPT('lista di qualificazione'!B20,1)</f>
        <v>ZAMBELLI ENRICO - O. CRISTO RE (RE)</v>
      </c>
      <c r="E52" s="279"/>
      <c r="F52" s="279"/>
      <c r="G52" s="279"/>
      <c r="H52" s="279"/>
      <c r="I52" s="279"/>
      <c r="J52" s="279"/>
      <c r="K52" s="279"/>
      <c r="L52" s="279"/>
      <c r="M52" s="279"/>
      <c r="N52" s="279"/>
      <c r="O52" s="279"/>
      <c r="P52" s="279"/>
      <c r="Q52" s="280"/>
      <c r="R52" s="150" t="s">
        <v>18</v>
      </c>
      <c r="S52" s="304" t="str">
        <f>REPT(D49,1)</f>
        <v>ROMANI DIEGO - TT S. POLO (PR)</v>
      </c>
      <c r="T52" s="305"/>
      <c r="U52" s="305"/>
      <c r="V52" s="305"/>
      <c r="W52" s="305"/>
      <c r="X52" s="305"/>
      <c r="Y52" s="305"/>
      <c r="Z52" s="305"/>
      <c r="AA52" s="305"/>
      <c r="AB52" s="305"/>
      <c r="AC52" s="305"/>
      <c r="AD52" s="305"/>
      <c r="AE52" s="305"/>
      <c r="AF52" s="306"/>
      <c r="AG52" s="22">
        <v>11</v>
      </c>
      <c r="AH52" s="23">
        <v>5</v>
      </c>
      <c r="AI52" s="24">
        <v>11</v>
      </c>
      <c r="AJ52" s="25">
        <v>5</v>
      </c>
      <c r="AK52" s="22">
        <v>11</v>
      </c>
      <c r="AL52" s="23">
        <v>13</v>
      </c>
      <c r="AM52" s="24">
        <v>5</v>
      </c>
      <c r="AN52" s="25">
        <v>11</v>
      </c>
      <c r="AO52" s="22">
        <v>6</v>
      </c>
      <c r="AP52" s="25">
        <v>11</v>
      </c>
      <c r="AQ52" s="17">
        <f t="shared" si="3"/>
        <v>2</v>
      </c>
      <c r="AR52" s="17">
        <f t="shared" si="4"/>
        <v>3</v>
      </c>
      <c r="AS52" s="18"/>
      <c r="AT52" s="18"/>
      <c r="AU52" s="18"/>
      <c r="AV52" s="141" t="str">
        <f>REPT(D52,1)</f>
        <v>ZAMBELLI ENRICO - O. CRISTO RE (RE)</v>
      </c>
      <c r="AW52" s="151"/>
      <c r="AX52" s="7" t="str">
        <f>IF(AR50="","0",IF(AQ50&gt;AR50,"0",IF(AQ50&lt;AR50,"2","")))</f>
        <v>2</v>
      </c>
      <c r="AY52" s="27"/>
      <c r="AZ52" s="7" t="str">
        <f>IF(AQ52="","0",IF(AR52&gt;AQ52,"0",IF(AR52&lt;AQ52,"2","")))</f>
        <v>0</v>
      </c>
      <c r="BA52" s="27"/>
      <c r="BB52" s="7" t="str">
        <f>IF(AQ54="","0",IF(AR54&gt;AQ54,"2",IF(AR54&lt;AQ54,"0","")))</f>
        <v>2</v>
      </c>
      <c r="BC52" s="143">
        <f>SUM(AX52+AZ52+BB52)</f>
        <v>4</v>
      </c>
      <c r="BD52" s="144" t="str">
        <f>IF(AX52="2","1","0")</f>
        <v>1</v>
      </c>
      <c r="BE52" s="144" t="str">
        <f>IF(AZ52="2","1","0")</f>
        <v>0</v>
      </c>
      <c r="BF52" s="144" t="str">
        <f>IF(BB52="2","1","0")</f>
        <v>1</v>
      </c>
      <c r="BG52" s="145">
        <f>SUM(BD52+BE52+BF52)</f>
        <v>2</v>
      </c>
      <c r="BH52" s="144" t="str">
        <f>IF(AX52&gt;AX50,"0",IF(AX52&lt;AX50,"1","0"))</f>
        <v>0</v>
      </c>
      <c r="BI52" s="144" t="str">
        <f>IF(AZ52&gt;AZ49,"0",IF(AZ52&lt;AZ49,"1","0"))</f>
        <v>1</v>
      </c>
      <c r="BJ52" s="144" t="str">
        <f>IF(BB52&gt;BB51,"0",IF(BB52&lt;BB51,"1","0"))</f>
        <v>0</v>
      </c>
      <c r="BK52" s="145">
        <f>SUM(BH52+BI52+BJ52)</f>
        <v>1</v>
      </c>
      <c r="BL52" s="146">
        <f>SUM(CG50+CF52+CG54)</f>
        <v>8</v>
      </c>
      <c r="BM52" s="146">
        <f>SUM(CF50+CG52+CF54)</f>
        <v>3</v>
      </c>
      <c r="BN52" s="146">
        <f>SUM(BL52-BM52)</f>
        <v>5</v>
      </c>
      <c r="BO52" s="146">
        <f>SUM(AH50+AJ50+AL50+AN50+AP50+AG52+AI52+AK52+AM52+AO52+AH54+AJ54+AL54+AN54+AP54)</f>
        <v>110</v>
      </c>
      <c r="BP52" s="146">
        <f>SUM(AG50+AI50+AK50+AM50+AO50+AH52+AJ52+AL52+AN52+AP52+AG54+AI54+AK54+AM54+AO54)</f>
        <v>82</v>
      </c>
      <c r="BQ52" s="146">
        <f>SUM(BO52-BP52)</f>
        <v>28</v>
      </c>
      <c r="BR52" s="146">
        <f>BC52*BR46</f>
        <v>400000</v>
      </c>
      <c r="BS52" s="146">
        <f>BN52*BN46</f>
        <v>0.5</v>
      </c>
      <c r="BT52" s="146">
        <f>SUM(BQ52*BQ46)</f>
        <v>2.8000000000000001E-2</v>
      </c>
      <c r="BU52" s="146">
        <f>SUM(BL52*BL46)</f>
        <v>8.0000000000000004E-4</v>
      </c>
      <c r="BV52" s="146">
        <f>SUM(BO52*BO46)</f>
        <v>1.0999999999999999E-4</v>
      </c>
      <c r="BW52" s="147">
        <f>SUM(BR52+BS52+BT52+BU52+BV52)</f>
        <v>400000.52890999999</v>
      </c>
      <c r="BX52" s="146" t="str">
        <f>IF(BW52&lt;MAX(BW49:BW52),BW52,"")</f>
        <v/>
      </c>
      <c r="BY52" s="146" t="str">
        <f>IF(BX52&lt;MAX(BX49:BX52),BX52,"")</f>
        <v/>
      </c>
      <c r="BZ52" s="146" t="str">
        <f>IF(BY52&lt;MAX(BY49:BY52),BY52,"")</f>
        <v/>
      </c>
      <c r="CA52" s="28" t="str">
        <f t="shared" si="5"/>
        <v>c</v>
      </c>
      <c r="CB52" s="28" t="str">
        <f t="shared" si="6"/>
        <v>c</v>
      </c>
      <c r="CC52" s="28" t="str">
        <f t="shared" si="7"/>
        <v>f</v>
      </c>
      <c r="CD52" s="28" t="str">
        <f t="shared" si="8"/>
        <v>f</v>
      </c>
      <c r="CE52" s="28" t="str">
        <f t="shared" si="9"/>
        <v>f</v>
      </c>
      <c r="CF52" s="28">
        <f t="shared" si="10"/>
        <v>2</v>
      </c>
      <c r="CG52" s="28">
        <f t="shared" si="11"/>
        <v>3</v>
      </c>
    </row>
    <row r="53" spans="1:85" s="40" customFormat="1" ht="30" customHeight="1" x14ac:dyDescent="0.2">
      <c r="A53" s="148">
        <v>4</v>
      </c>
      <c r="B53" s="21">
        <v>17.399999999999999</v>
      </c>
      <c r="C53" s="149" t="s">
        <v>97</v>
      </c>
      <c r="D53" s="305" t="str">
        <f>REPT(D50,1)</f>
        <v>CARROZZI LUCA - V. CASALGRANDE (RE)</v>
      </c>
      <c r="E53" s="305"/>
      <c r="F53" s="305"/>
      <c r="G53" s="305"/>
      <c r="H53" s="305"/>
      <c r="I53" s="305"/>
      <c r="J53" s="305"/>
      <c r="K53" s="305"/>
      <c r="L53" s="305"/>
      <c r="M53" s="305"/>
      <c r="N53" s="305"/>
      <c r="O53" s="305"/>
      <c r="P53" s="305"/>
      <c r="Q53" s="306"/>
      <c r="R53" s="150" t="s">
        <v>18</v>
      </c>
      <c r="S53" s="304" t="str">
        <f>REPT(D49,1)</f>
        <v>ROMANI DIEGO - TT S. POLO (PR)</v>
      </c>
      <c r="T53" s="305"/>
      <c r="U53" s="305"/>
      <c r="V53" s="305"/>
      <c r="W53" s="305"/>
      <c r="X53" s="305"/>
      <c r="Y53" s="305"/>
      <c r="Z53" s="305"/>
      <c r="AA53" s="305"/>
      <c r="AB53" s="305"/>
      <c r="AC53" s="305"/>
      <c r="AD53" s="305"/>
      <c r="AE53" s="305"/>
      <c r="AF53" s="306"/>
      <c r="AG53" s="22">
        <v>6</v>
      </c>
      <c r="AH53" s="23">
        <v>11</v>
      </c>
      <c r="AI53" s="24">
        <v>13</v>
      </c>
      <c r="AJ53" s="25">
        <v>15</v>
      </c>
      <c r="AK53" s="22">
        <v>6</v>
      </c>
      <c r="AL53" s="23">
        <v>11</v>
      </c>
      <c r="AM53" s="24"/>
      <c r="AN53" s="25"/>
      <c r="AO53" s="22"/>
      <c r="AP53" s="25"/>
      <c r="AQ53" s="17">
        <f t="shared" si="3"/>
        <v>0</v>
      </c>
      <c r="AR53" s="17">
        <f t="shared" si="4"/>
        <v>3</v>
      </c>
      <c r="AS53" s="18"/>
      <c r="AT53" s="18"/>
      <c r="AU53" s="18"/>
      <c r="AV53" s="152" t="s">
        <v>49</v>
      </c>
      <c r="AW53" s="153" t="s">
        <v>50</v>
      </c>
      <c r="AX53" s="154" t="s">
        <v>98</v>
      </c>
      <c r="AY53" s="155" t="s">
        <v>99</v>
      </c>
      <c r="BA53" s="36"/>
      <c r="BB53" s="36"/>
      <c r="BD53" s="156"/>
      <c r="BE53" s="156"/>
      <c r="BF53" s="156"/>
      <c r="BG53" s="156"/>
      <c r="BH53" s="156"/>
      <c r="BI53" s="156"/>
      <c r="BJ53" s="156"/>
      <c r="BK53" s="156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26"/>
      <c r="BY53" s="126"/>
      <c r="BZ53" s="126"/>
      <c r="CA53" s="28" t="str">
        <f t="shared" si="5"/>
        <v>f</v>
      </c>
      <c r="CB53" s="28" t="str">
        <f t="shared" si="6"/>
        <v>f</v>
      </c>
      <c r="CC53" s="28" t="str">
        <f t="shared" si="7"/>
        <v>f</v>
      </c>
      <c r="CD53" s="28">
        <f t="shared" si="8"/>
        <v>0</v>
      </c>
      <c r="CE53" s="28">
        <f t="shared" si="9"/>
        <v>0</v>
      </c>
      <c r="CF53" s="28">
        <f t="shared" si="10"/>
        <v>0</v>
      </c>
      <c r="CG53" s="28">
        <f t="shared" si="11"/>
        <v>3</v>
      </c>
    </row>
    <row r="54" spans="1:85" s="40" customFormat="1" ht="30" customHeight="1" x14ac:dyDescent="0.2">
      <c r="A54" s="29">
        <v>5</v>
      </c>
      <c r="B54" s="30">
        <v>17.399999999999999</v>
      </c>
      <c r="C54" s="158" t="s">
        <v>100</v>
      </c>
      <c r="D54" s="299" t="str">
        <f>REPT(D51,1)</f>
        <v>RIPANO RAIMOND - TT BISMANTOVA (RE)</v>
      </c>
      <c r="E54" s="299"/>
      <c r="F54" s="299"/>
      <c r="G54" s="299"/>
      <c r="H54" s="299"/>
      <c r="I54" s="299"/>
      <c r="J54" s="299"/>
      <c r="K54" s="299"/>
      <c r="L54" s="299"/>
      <c r="M54" s="299"/>
      <c r="N54" s="299"/>
      <c r="O54" s="299"/>
      <c r="P54" s="299"/>
      <c r="Q54" s="300"/>
      <c r="R54" s="159" t="s">
        <v>18</v>
      </c>
      <c r="S54" s="301" t="str">
        <f>REPT(D52,1)</f>
        <v>ZAMBELLI ENRICO - O. CRISTO RE (RE)</v>
      </c>
      <c r="T54" s="299"/>
      <c r="U54" s="299"/>
      <c r="V54" s="299"/>
      <c r="W54" s="299"/>
      <c r="X54" s="299"/>
      <c r="Y54" s="299"/>
      <c r="Z54" s="299"/>
      <c r="AA54" s="299"/>
      <c r="AB54" s="299"/>
      <c r="AC54" s="299"/>
      <c r="AD54" s="299"/>
      <c r="AE54" s="299"/>
      <c r="AF54" s="300"/>
      <c r="AG54" s="31">
        <v>7</v>
      </c>
      <c r="AH54" s="32">
        <v>11</v>
      </c>
      <c r="AI54" s="33">
        <v>7</v>
      </c>
      <c r="AJ54" s="34">
        <v>11</v>
      </c>
      <c r="AK54" s="31">
        <v>8</v>
      </c>
      <c r="AL54" s="32">
        <v>11</v>
      </c>
      <c r="AM54" s="33"/>
      <c r="AN54" s="34"/>
      <c r="AO54" s="31"/>
      <c r="AP54" s="34"/>
      <c r="AQ54" s="17">
        <f t="shared" si="3"/>
        <v>0</v>
      </c>
      <c r="AR54" s="17">
        <f t="shared" si="4"/>
        <v>3</v>
      </c>
      <c r="AS54" s="18"/>
      <c r="AT54" s="18"/>
      <c r="AU54" s="18"/>
      <c r="AV54" s="160" t="str">
        <f>IF(BW49=MAX(BW49:BW52),AV49,"")</f>
        <v/>
      </c>
      <c r="AW54" s="161" t="str">
        <f>IF(BX49=MAX(BX49:BX52),AV49,"")</f>
        <v>ROMANI DIEGO - TT S. POLO (PR)</v>
      </c>
      <c r="AX54" s="38" t="str">
        <f>IF(BY49=MAX(BY49:BY52),AV49,"")</f>
        <v/>
      </c>
      <c r="AY54" s="39" t="str">
        <f>IF(BZ49=MAX(BZ49:BZ52),AV49,"")</f>
        <v/>
      </c>
      <c r="BA54" s="37"/>
      <c r="BB54" s="37"/>
      <c r="BD54" s="156"/>
      <c r="BE54" s="156"/>
      <c r="BF54" s="156"/>
      <c r="BG54" s="156"/>
      <c r="BH54" s="156"/>
      <c r="BI54" s="156"/>
      <c r="BJ54" s="156"/>
      <c r="BK54" s="156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26"/>
      <c r="BY54" s="126"/>
      <c r="BZ54" s="126"/>
      <c r="CA54" s="28" t="str">
        <f t="shared" si="5"/>
        <v>f</v>
      </c>
      <c r="CB54" s="28" t="str">
        <f t="shared" si="6"/>
        <v>f</v>
      </c>
      <c r="CC54" s="28" t="str">
        <f t="shared" si="7"/>
        <v>f</v>
      </c>
      <c r="CD54" s="28">
        <f t="shared" si="8"/>
        <v>0</v>
      </c>
      <c r="CE54" s="28">
        <f t="shared" si="9"/>
        <v>0</v>
      </c>
      <c r="CF54" s="28">
        <f t="shared" si="10"/>
        <v>0</v>
      </c>
      <c r="CG54" s="28">
        <f t="shared" si="11"/>
        <v>3</v>
      </c>
    </row>
    <row r="55" spans="1:85" s="40" customFormat="1" ht="21.75" customHeight="1" x14ac:dyDescent="0.2">
      <c r="A55" s="302" t="s">
        <v>39</v>
      </c>
      <c r="B55" s="302"/>
      <c r="C55" s="302"/>
      <c r="D55" s="302"/>
      <c r="E55" s="302"/>
      <c r="F55" s="302"/>
      <c r="G55" s="302"/>
      <c r="H55" s="302"/>
      <c r="I55" s="302"/>
      <c r="J55" s="302"/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2"/>
      <c r="AH55" s="302"/>
      <c r="AI55" s="302"/>
      <c r="AJ55" s="302"/>
      <c r="AK55" s="302"/>
      <c r="AL55" s="302"/>
      <c r="AM55" s="302"/>
      <c r="AN55" s="302"/>
      <c r="AO55" s="302"/>
      <c r="AP55" s="302"/>
      <c r="AQ55" s="303"/>
      <c r="AR55" s="303"/>
      <c r="AS55" s="6"/>
      <c r="AT55" s="6"/>
      <c r="AU55" s="6"/>
      <c r="AV55" s="160" t="str">
        <f>IF(BW50=MAX(BW49:BW52),AV50,"")</f>
        <v/>
      </c>
      <c r="AW55" s="161" t="str">
        <f>IF(BX50=MAX(BX49:BX52),AV50,"")</f>
        <v/>
      </c>
      <c r="AX55" s="38" t="str">
        <f>IF(BY50=MAX(BY49:BY52),AV50,"")</f>
        <v/>
      </c>
      <c r="AY55" s="39" t="str">
        <f>IF(BZ50=MAX(BZ49:BZ52),AV50,"")</f>
        <v>CARROZZI LUCA - V. CASALGRANDE (RE)</v>
      </c>
      <c r="BA55" s="37"/>
      <c r="BB55" s="37"/>
      <c r="BD55" s="156"/>
      <c r="BE55" s="156"/>
      <c r="BF55" s="156"/>
      <c r="BG55" s="156"/>
      <c r="BH55" s="156"/>
      <c r="BI55" s="156"/>
      <c r="BJ55" s="156"/>
      <c r="BK55" s="156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26"/>
      <c r="BY55" s="126"/>
      <c r="BZ55" s="126"/>
    </row>
    <row r="56" spans="1:85" s="40" customFormat="1" ht="21.75" customHeight="1" x14ac:dyDescent="0.2">
      <c r="A56" s="295" t="s">
        <v>40</v>
      </c>
      <c r="B56" s="296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7" t="s">
        <v>41</v>
      </c>
      <c r="AA56" s="298"/>
      <c r="AB56" s="298"/>
      <c r="AC56" s="297" t="s">
        <v>42</v>
      </c>
      <c r="AD56" s="297"/>
      <c r="AE56" s="297" t="s">
        <v>43</v>
      </c>
      <c r="AF56" s="297"/>
      <c r="AG56" s="297" t="s">
        <v>44</v>
      </c>
      <c r="AH56" s="297"/>
      <c r="AI56" s="297" t="s">
        <v>45</v>
      </c>
      <c r="AJ56" s="297"/>
      <c r="AK56" s="297" t="s">
        <v>24</v>
      </c>
      <c r="AL56" s="297"/>
      <c r="AM56" s="297" t="s">
        <v>46</v>
      </c>
      <c r="AN56" s="297"/>
      <c r="AO56" s="297" t="s">
        <v>47</v>
      </c>
      <c r="AP56" s="297"/>
      <c r="AQ56" s="334" t="s">
        <v>48</v>
      </c>
      <c r="AR56" s="335"/>
      <c r="AS56" s="35"/>
      <c r="AT56" s="35"/>
      <c r="AU56" s="35"/>
      <c r="AV56" s="160" t="str">
        <f>IF(BW51=MAX(BW49:BW52),AV51,"")</f>
        <v/>
      </c>
      <c r="AW56" s="161" t="str">
        <f>IF(BX51=MAX(BX49:BX52),AV51,"")</f>
        <v/>
      </c>
      <c r="AX56" s="38" t="str">
        <f>IF(BY51=MAX(BY49:BY52),AV51,"")</f>
        <v>RIPANO RAIMOND - TT BISMANTOVA (RE)</v>
      </c>
      <c r="AY56" s="39" t="str">
        <f>IF(BZ51=MAX(BZ49:BZ52),AV51,"")</f>
        <v/>
      </c>
      <c r="BA56" s="37"/>
      <c r="BB56" s="37"/>
      <c r="BD56" s="156"/>
      <c r="BE56" s="156"/>
      <c r="BF56" s="156"/>
      <c r="BG56" s="156"/>
      <c r="BH56" s="156"/>
      <c r="BI56" s="156"/>
      <c r="BJ56" s="156"/>
      <c r="BK56" s="156"/>
      <c r="BL56" s="157"/>
      <c r="BM56" s="157"/>
      <c r="BN56" s="157"/>
      <c r="BO56" s="157"/>
      <c r="BP56" s="157"/>
      <c r="BQ56" s="157"/>
      <c r="BR56" s="126"/>
      <c r="BS56" s="126"/>
      <c r="BT56" s="126"/>
      <c r="BU56" s="126"/>
      <c r="BV56" s="126"/>
      <c r="BW56" s="126"/>
      <c r="BX56" s="126"/>
      <c r="BY56" s="126"/>
      <c r="BZ56" s="126"/>
    </row>
    <row r="57" spans="1:85" s="40" customFormat="1" ht="24" customHeight="1" thickBot="1" x14ac:dyDescent="0.25">
      <c r="A57" s="292" t="str">
        <f>IF(BW49=MAX(BW49:BW52),AV49,IF(BW50=MAX(BW49:BW52),AV50,IF(BW51=MAX(BW49:BW52),AV51,IF(BW52=MAX(BW49:BW52),AV52,AV49))))</f>
        <v>ZAMBELLI ENRICO - O. CRISTO RE (RE)</v>
      </c>
      <c r="B57" s="293"/>
      <c r="C57" s="293"/>
      <c r="D57" s="293"/>
      <c r="E57" s="293"/>
      <c r="F57" s="293"/>
      <c r="G57" s="293"/>
      <c r="H57" s="293"/>
      <c r="I57" s="293"/>
      <c r="J57" s="293"/>
      <c r="K57" s="293"/>
      <c r="L57" s="293"/>
      <c r="M57" s="293"/>
      <c r="N57" s="293"/>
      <c r="O57" s="293"/>
      <c r="P57" s="293"/>
      <c r="Q57" s="293"/>
      <c r="R57" s="293"/>
      <c r="S57" s="293"/>
      <c r="T57" s="293"/>
      <c r="U57" s="293"/>
      <c r="V57" s="293"/>
      <c r="W57" s="293"/>
      <c r="X57" s="293"/>
      <c r="Y57" s="293"/>
      <c r="Z57" s="294">
        <f>IF(A57=AV49,BC49,IF(A57=AV50,BC50,IF(A57=AV51,BC51,IF(A57=AV52,BC52,"0"))))</f>
        <v>4</v>
      </c>
      <c r="AA57" s="294"/>
      <c r="AB57" s="294"/>
      <c r="AC57" s="271">
        <f>IF(A57=AV49,BG49,IF(A57=AV50,BG50,IF(A57=AV51,BG51,IF(A57=AV52,BG52,"0"))))</f>
        <v>2</v>
      </c>
      <c r="AD57" s="271"/>
      <c r="AE57" s="271">
        <f>IF(A57=AV49,BK49,IF(A57=AV50,BK50,IF(A57=AV51,BK51,IF(A57=AV52,BK52,"0"))))</f>
        <v>1</v>
      </c>
      <c r="AF57" s="271"/>
      <c r="AG57" s="271">
        <f>IF(A57=AV49,BL49,IF(A57=AV50,BL50,IF(A57=AV51,BL51,IF(A57=AV52,BL52,"0"))))</f>
        <v>8</v>
      </c>
      <c r="AH57" s="271"/>
      <c r="AI57" s="271">
        <f>IF(A57=AV49,BM49,IF(A57=AV50,BM50,IF(A57=AV51,BM51,IF(A57=AV52,BM52,"0"))))</f>
        <v>3</v>
      </c>
      <c r="AJ57" s="271"/>
      <c r="AK57" s="271">
        <f>SUM(AG57-AI57)</f>
        <v>5</v>
      </c>
      <c r="AL57" s="271"/>
      <c r="AM57" s="271">
        <f>IF(A57=AV49,BO49,IF(A57=AV50,BO50,IF(A57=AV51,BO51,IF(A57=AV52,BO52,"0"))))</f>
        <v>110</v>
      </c>
      <c r="AN57" s="271"/>
      <c r="AO57" s="271">
        <f>IF(A57=AV49,BP49,IF(A57=AV50,BP50,IF(A57=AV51,BP51,IF(A57=AV52,BP52,"0"))))</f>
        <v>82</v>
      </c>
      <c r="AP57" s="271"/>
      <c r="AQ57" s="271">
        <f>SUM(AM57-AO57)</f>
        <v>28</v>
      </c>
      <c r="AR57" s="272"/>
      <c r="AS57" s="37"/>
      <c r="AT57" s="37"/>
      <c r="AU57" s="37"/>
      <c r="AV57" s="160" t="str">
        <f>IF(BW52=MAX(BW49:BW52),AV52,"")</f>
        <v>ZAMBELLI ENRICO - O. CRISTO RE (RE)</v>
      </c>
      <c r="AW57" s="161" t="str">
        <f>IF(BX52=MAX(BX49:BX52),AV52,"")</f>
        <v/>
      </c>
      <c r="AX57" s="41" t="str">
        <f>IF(BY52=MAX(BY49:BY52),AV52,"")</f>
        <v/>
      </c>
      <c r="AY57" s="42" t="str">
        <f>IF(BZ52=MAX(BZ49:BZ52),AV52,"")</f>
        <v/>
      </c>
      <c r="BA57" s="37"/>
      <c r="BB57" s="37"/>
      <c r="BD57" s="156"/>
      <c r="BE57" s="156"/>
      <c r="BF57" s="156"/>
      <c r="BG57" s="156"/>
      <c r="BH57" s="156"/>
      <c r="BI57" s="156"/>
      <c r="BJ57" s="156"/>
      <c r="BK57" s="156"/>
      <c r="BL57" s="157"/>
      <c r="BM57" s="157"/>
      <c r="BN57" s="157"/>
      <c r="BO57" s="157"/>
      <c r="BP57" s="157"/>
      <c r="BQ57" s="157"/>
      <c r="BR57" s="126"/>
      <c r="BS57" s="126"/>
      <c r="BT57" s="126"/>
      <c r="BU57" s="126"/>
      <c r="BV57" s="126"/>
      <c r="BW57" s="126"/>
      <c r="BX57" s="126"/>
      <c r="BY57" s="126"/>
      <c r="BZ57" s="126"/>
    </row>
    <row r="58" spans="1:85" s="40" customFormat="1" ht="24" customHeight="1" x14ac:dyDescent="0.2">
      <c r="A58" s="292" t="str">
        <f>IF(BX49=MAX(BX49:BX52),AV49,IF(BX50=MAX(BX49:BX52),AV50,IF(BX51=MAX(BX49:BX52),AV51,IF(BX52=MAX(BX49:BX52),AV52,AV50))))</f>
        <v>ROMANI DIEGO - TT S. POLO (PR)</v>
      </c>
      <c r="B58" s="293"/>
      <c r="C58" s="293"/>
      <c r="D58" s="293"/>
      <c r="E58" s="293"/>
      <c r="F58" s="293"/>
      <c r="G58" s="293"/>
      <c r="H58" s="293"/>
      <c r="I58" s="293"/>
      <c r="J58" s="293"/>
      <c r="K58" s="293"/>
      <c r="L58" s="293"/>
      <c r="M58" s="293"/>
      <c r="N58" s="293"/>
      <c r="O58" s="293"/>
      <c r="P58" s="293"/>
      <c r="Q58" s="293"/>
      <c r="R58" s="293"/>
      <c r="S58" s="293"/>
      <c r="T58" s="293"/>
      <c r="U58" s="293"/>
      <c r="V58" s="293"/>
      <c r="W58" s="293"/>
      <c r="X58" s="293"/>
      <c r="Y58" s="293"/>
      <c r="Z58" s="294">
        <f>IF(A58=AV49,BC49,IF(A58=AV50,BC50,IF(A58=AV51,BC51,IF(A58=AV52,BC52,"0"))))</f>
        <v>4</v>
      </c>
      <c r="AA58" s="294"/>
      <c r="AB58" s="294"/>
      <c r="AC58" s="271">
        <f>IF(A58=AV49,BG49,IF(A58=AV50,BG50,IF(A58=AV51,BG51,IF(A58=AV52,BG52,"0"))))</f>
        <v>2</v>
      </c>
      <c r="AD58" s="271"/>
      <c r="AE58" s="271">
        <f>IF(A58=AV49,BK49,IF(A58=AV50,BK50,IF(A58=AV51,BK51,IF(A58=AV52,BK52,"0"))))</f>
        <v>1</v>
      </c>
      <c r="AF58" s="271"/>
      <c r="AG58" s="271">
        <f>IF(A58=AV49,BL49,IF(A58=AV50,BL50,IF(A58=AV51,BL51,IF(A58=AV52,BL52,"0"))))</f>
        <v>8</v>
      </c>
      <c r="AH58" s="271"/>
      <c r="AI58" s="271">
        <f>IF(A58=AV49,BM49,IF(A58=AV50,BM50,IF(A58=AV51,BM51,IF(A58=AV52,BM52,"0"))))</f>
        <v>5</v>
      </c>
      <c r="AJ58" s="271"/>
      <c r="AK58" s="271">
        <f>SUM(AG58-AI58)</f>
        <v>3</v>
      </c>
      <c r="AL58" s="271"/>
      <c r="AM58" s="271">
        <f>IF(A58=AV49,BO49,IF(A58=AV50,BO50,IF(A58=AV51,BO51,IF(A58=AV52,BO52,"0"))))</f>
        <v>124</v>
      </c>
      <c r="AN58" s="271"/>
      <c r="AO58" s="271">
        <f>IF(A58=AV49,BP49,IF(A58=AV50,BP50,IF(A58=AV51,BP51,IF(A58=AV52,BP52,"0"))))</f>
        <v>117</v>
      </c>
      <c r="AP58" s="271"/>
      <c r="AQ58" s="271">
        <f>SUM(AM58-AO58)</f>
        <v>7</v>
      </c>
      <c r="AR58" s="272"/>
      <c r="AS58" s="37"/>
      <c r="AT58" s="37"/>
      <c r="AU58" s="37"/>
      <c r="AV58" s="336" t="s">
        <v>37</v>
      </c>
      <c r="AW58" s="337"/>
      <c r="BD58" s="125"/>
      <c r="BE58" s="125"/>
      <c r="BF58" s="125"/>
      <c r="BG58" s="125"/>
      <c r="BH58" s="125"/>
      <c r="BI58" s="125"/>
      <c r="BJ58" s="125"/>
      <c r="BK58" s="125"/>
      <c r="BL58" s="126"/>
      <c r="BM58" s="126"/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6"/>
      <c r="BZ58" s="126"/>
    </row>
    <row r="59" spans="1:85" s="40" customFormat="1" ht="24" customHeight="1" x14ac:dyDescent="0.2">
      <c r="A59" s="292" t="str">
        <f>IF(BY49=MAX(BY49:BY52),AV49,IF(BY50=MAX(BY49:BY52),AV50,IF(BY51=MAX(BY49:BY52),AV51,IF(BY52=MAX(BY49:BY52),AV52,AV51))))</f>
        <v>RIPANO RAIMOND - TT BISMANTOVA (RE)</v>
      </c>
      <c r="B59" s="293"/>
      <c r="C59" s="293"/>
      <c r="D59" s="293"/>
      <c r="E59" s="293"/>
      <c r="F59" s="293"/>
      <c r="G59" s="293"/>
      <c r="H59" s="293"/>
      <c r="I59" s="293"/>
      <c r="J59" s="293"/>
      <c r="K59" s="293"/>
      <c r="L59" s="293"/>
      <c r="M59" s="293"/>
      <c r="N59" s="293"/>
      <c r="O59" s="293"/>
      <c r="P59" s="293"/>
      <c r="Q59" s="293"/>
      <c r="R59" s="293"/>
      <c r="S59" s="293"/>
      <c r="T59" s="293"/>
      <c r="U59" s="293"/>
      <c r="V59" s="293"/>
      <c r="W59" s="293"/>
      <c r="X59" s="293"/>
      <c r="Y59" s="293"/>
      <c r="Z59" s="294">
        <f>IF(A59=AV49,BC49,IF(A59=AV50,BC50,IF(A59=AV51,BC51,IF(A59=AV52,BC52,"0"))))</f>
        <v>4</v>
      </c>
      <c r="AA59" s="294"/>
      <c r="AB59" s="294"/>
      <c r="AC59" s="271">
        <f>IF(A59=AV49,BG49,IF(A59=AV50,BG50,IF(A59=AV51,BG51,IF(A59=AV52,BG52,"0"))))</f>
        <v>2</v>
      </c>
      <c r="AD59" s="271"/>
      <c r="AE59" s="271">
        <f>IF(A59=AV49,BK49,IF(A59=AV50,BK50,IF(A59=AV51,BK51,IF(A59=AV52,BK52,"0"))))</f>
        <v>1</v>
      </c>
      <c r="AF59" s="271"/>
      <c r="AG59" s="271">
        <f>IF(A59=AV49,BL49,IF(A59=AV50,BL50,IF(A59=AV51,BL51,IF(A59=AV52,BL52,"0"))))</f>
        <v>6</v>
      </c>
      <c r="AH59" s="271"/>
      <c r="AI59" s="271">
        <f>IF(A59=AV49,BM49,IF(A59=AV50,BM50,IF(A59=AV51,BM51,IF(A59=AV52,BM52,"0"))))</f>
        <v>6</v>
      </c>
      <c r="AJ59" s="271"/>
      <c r="AK59" s="271">
        <f>SUM(AG59-AI59)</f>
        <v>0</v>
      </c>
      <c r="AL59" s="271"/>
      <c r="AM59" s="271">
        <f>IF(A59=AV49,BO49,IF(A59=AV50,BO50,IF(A59=AV51,BO51,IF(A59=AV52,BO52,"0"))))</f>
        <v>112</v>
      </c>
      <c r="AN59" s="271"/>
      <c r="AO59" s="271">
        <f>IF(A59=AV49,BP49,IF(A59=AV50,BP50,IF(A59=AV51,BP51,IF(A59=AV52,BP52,"0"))))</f>
        <v>110</v>
      </c>
      <c r="AP59" s="271"/>
      <c r="AQ59" s="271">
        <f>SUM(AM59-AO59)</f>
        <v>2</v>
      </c>
      <c r="AR59" s="272"/>
      <c r="AS59" s="37"/>
      <c r="AT59" s="37"/>
      <c r="AU59" s="37"/>
      <c r="AV59" s="273" t="str">
        <f>A57</f>
        <v>ZAMBELLI ENRICO - O. CRISTO RE (RE)</v>
      </c>
      <c r="AW59" s="274"/>
      <c r="BD59" s="125"/>
      <c r="BE59" s="125"/>
      <c r="BF59" s="125"/>
      <c r="BG59" s="125"/>
      <c r="BH59" s="125"/>
      <c r="BI59" s="125"/>
      <c r="BJ59" s="125"/>
      <c r="BK59" s="125"/>
      <c r="BL59" s="126"/>
      <c r="BM59" s="126"/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6"/>
      <c r="BZ59" s="126"/>
    </row>
    <row r="60" spans="1:85" s="40" customFormat="1" ht="24" customHeight="1" x14ac:dyDescent="0.2">
      <c r="A60" s="289" t="str">
        <f>IF(BZ49=MAX(BZ49:BZ52),AV49,IF(BZ50=MAX(BZ49:BZ52),AV50,IF(BZ51=MAX(BZ49:BZ52),AV51,IF(BZ52=MAX(BZ49:BZ52),AV52,AV52))))</f>
        <v>CARROZZI LUCA - V. CASALGRANDE (RE)</v>
      </c>
      <c r="B60" s="290"/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  <c r="V60" s="290"/>
      <c r="W60" s="290"/>
      <c r="X60" s="290"/>
      <c r="Y60" s="290"/>
      <c r="Z60" s="291">
        <f>IF(A60=AV49,BC49,IF(A60=AV50,BC50,IF(A60=AV51,BC51,IF(A60=AV52,BC52,"0"))))</f>
        <v>0</v>
      </c>
      <c r="AA60" s="291"/>
      <c r="AB60" s="291"/>
      <c r="AC60" s="267">
        <f>IF(A60=AV49,BG49,IF(A60=AV50,BG50,IF(A60=AV51,BG51,IF(A60=AV52,BG52,"0"))))</f>
        <v>0</v>
      </c>
      <c r="AD60" s="267"/>
      <c r="AE60" s="267">
        <f>IF(A60=AV49,BK49,IF(A60=AV50,BK50,IF(A60=AV51,BK51,IF(A60=AV52,BK52,"0"))))</f>
        <v>3</v>
      </c>
      <c r="AF60" s="267"/>
      <c r="AG60" s="267">
        <f>IF(A60=AV49,BL49,IF(A60=AV50,BL50,IF(A60=AV51,BL51,IF(A60=AV52,BL52,"0"))))</f>
        <v>1</v>
      </c>
      <c r="AH60" s="267"/>
      <c r="AI60" s="267">
        <f>IF(A60=AV49,BM49,IF(A60=AV50,BM50,IF(A60=AV51,BM51,IF(A60=AV52,BM52,"0"))))</f>
        <v>9</v>
      </c>
      <c r="AJ60" s="267"/>
      <c r="AK60" s="267">
        <f>SUM(AG60-AI60)</f>
        <v>-8</v>
      </c>
      <c r="AL60" s="267"/>
      <c r="AM60" s="267">
        <f>IF(A60=AV49,BO49,IF(A60=AV50,BO50,IF(A60=AV51,BO51,IF(A60=AV52,BO52,"0"))))</f>
        <v>75</v>
      </c>
      <c r="AN60" s="267"/>
      <c r="AO60" s="267">
        <f>IF(A60=AV49,BP49,IF(A60=AV50,BP50,IF(A60=AV51,BP51,IF(A60=AV52,BP52,"0"))))</f>
        <v>112</v>
      </c>
      <c r="AP60" s="267"/>
      <c r="AQ60" s="267">
        <f>SUM(AM60-AO60)</f>
        <v>-37</v>
      </c>
      <c r="AR60" s="268"/>
      <c r="AS60" s="37"/>
      <c r="AT60" s="37"/>
      <c r="AU60" s="37"/>
      <c r="AV60" s="269" t="str">
        <f>A58</f>
        <v>ROMANI DIEGO - TT S. POLO (PR)</v>
      </c>
      <c r="AW60" s="270"/>
      <c r="BD60" s="125"/>
      <c r="BE60" s="125"/>
      <c r="BF60" s="125"/>
      <c r="BG60" s="125"/>
      <c r="BH60" s="125"/>
      <c r="BI60" s="125"/>
      <c r="BJ60" s="125"/>
      <c r="BK60" s="125"/>
      <c r="BL60" s="126"/>
      <c r="BM60" s="126"/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6"/>
      <c r="BZ60" s="126"/>
    </row>
    <row r="62" spans="1:85" s="40" customFormat="1" ht="21.75" customHeight="1" x14ac:dyDescent="0.2">
      <c r="A62" s="323" t="s">
        <v>0</v>
      </c>
      <c r="B62" s="323"/>
      <c r="C62" s="323"/>
      <c r="D62" s="323"/>
      <c r="E62" s="323"/>
      <c r="F62" s="323"/>
      <c r="G62" s="323"/>
      <c r="H62" s="323"/>
      <c r="I62" s="323"/>
      <c r="J62" s="323"/>
      <c r="K62" s="323"/>
      <c r="L62" s="323"/>
      <c r="M62" s="323"/>
      <c r="N62" s="323"/>
      <c r="O62" s="323"/>
      <c r="P62" s="323"/>
      <c r="Q62" s="323"/>
      <c r="R62" s="323"/>
      <c r="S62" s="323"/>
      <c r="T62" s="323"/>
      <c r="U62" s="323"/>
      <c r="V62" s="323"/>
      <c r="W62" s="323"/>
      <c r="X62" s="323"/>
      <c r="Y62" s="323"/>
      <c r="Z62" s="323"/>
      <c r="AA62" s="323"/>
      <c r="AB62" s="323"/>
      <c r="AC62" s="323"/>
      <c r="AD62" s="323"/>
      <c r="AE62" s="323"/>
      <c r="AF62" s="323"/>
      <c r="AG62" s="323"/>
      <c r="AH62" s="323"/>
      <c r="AI62" s="323"/>
      <c r="AJ62" s="323"/>
      <c r="AK62" s="323"/>
      <c r="AL62" s="323"/>
      <c r="AM62" s="323"/>
      <c r="AN62" s="323"/>
      <c r="AO62" s="323"/>
      <c r="AP62" s="323"/>
      <c r="AQ62" s="323"/>
      <c r="AR62" s="323"/>
      <c r="AS62" s="1"/>
      <c r="AT62" s="1"/>
      <c r="AU62" s="1"/>
      <c r="AV62" s="124"/>
      <c r="AW62" s="124"/>
      <c r="BD62" s="125"/>
      <c r="BE62" s="125"/>
      <c r="BF62" s="125"/>
      <c r="BG62" s="125"/>
      <c r="BH62" s="125"/>
      <c r="BI62" s="125"/>
      <c r="BJ62" s="125"/>
      <c r="BK62" s="125"/>
      <c r="BL62" s="126"/>
      <c r="BM62" s="126"/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6"/>
      <c r="BZ62" s="126"/>
    </row>
    <row r="63" spans="1:85" s="40" customFormat="1" ht="21.75" customHeight="1" x14ac:dyDescent="0.2">
      <c r="A63" s="324" t="s">
        <v>1</v>
      </c>
      <c r="B63" s="324"/>
      <c r="C63" s="324"/>
      <c r="D63" s="324"/>
      <c r="E63" s="324"/>
      <c r="F63" s="324"/>
      <c r="G63" s="324"/>
      <c r="H63" s="324"/>
      <c r="I63" s="324"/>
      <c r="J63" s="324"/>
      <c r="K63" s="324"/>
      <c r="L63" s="324"/>
      <c r="M63" s="324"/>
      <c r="N63" s="324"/>
      <c r="O63" s="324"/>
      <c r="P63" s="324"/>
      <c r="Q63" s="324"/>
      <c r="R63" s="324"/>
      <c r="S63" s="324"/>
      <c r="T63" s="324"/>
      <c r="U63" s="324"/>
      <c r="V63" s="324"/>
      <c r="W63" s="324"/>
      <c r="X63" s="324"/>
      <c r="Y63" s="324"/>
      <c r="Z63" s="324"/>
      <c r="AA63" s="324"/>
      <c r="AB63" s="324"/>
      <c r="AC63" s="324"/>
      <c r="AD63" s="324"/>
      <c r="AE63" s="324"/>
      <c r="AF63" s="324"/>
      <c r="AG63" s="324"/>
      <c r="AH63" s="324"/>
      <c r="AI63" s="324"/>
      <c r="AJ63" s="324"/>
      <c r="AK63" s="324"/>
      <c r="AL63" s="324"/>
      <c r="AM63" s="324"/>
      <c r="AN63" s="324"/>
      <c r="AO63" s="324"/>
      <c r="AP63" s="324"/>
      <c r="AQ63" s="324"/>
      <c r="AR63" s="324"/>
      <c r="AS63" s="2"/>
      <c r="AT63" s="2"/>
      <c r="AU63" s="2"/>
      <c r="AV63" s="124"/>
      <c r="AW63" s="124"/>
      <c r="BD63" s="125"/>
      <c r="BE63" s="125"/>
      <c r="BF63" s="125"/>
      <c r="BG63" s="125"/>
      <c r="BH63" s="125"/>
      <c r="BI63" s="125"/>
      <c r="BJ63" s="125"/>
      <c r="BK63" s="125"/>
      <c r="BL63" s="126">
        <v>1E-4</v>
      </c>
      <c r="BM63" s="126"/>
      <c r="BN63" s="126">
        <v>0.1</v>
      </c>
      <c r="BO63" s="126">
        <v>9.9999999999999995E-7</v>
      </c>
      <c r="BP63" s="126"/>
      <c r="BQ63" s="126">
        <v>1E-3</v>
      </c>
      <c r="BR63" s="126">
        <v>100000</v>
      </c>
      <c r="BS63" s="126"/>
      <c r="BT63" s="126"/>
      <c r="BU63" s="126"/>
      <c r="BV63" s="126"/>
      <c r="BW63" s="126"/>
      <c r="BX63" s="126"/>
      <c r="BY63" s="126"/>
      <c r="BZ63" s="126"/>
    </row>
    <row r="64" spans="1:85" s="40" customFormat="1" ht="24" customHeight="1" x14ac:dyDescent="0.2">
      <c r="A64" s="326" t="str">
        <f>A47</f>
        <v>Cat.  FITeT A M/F</v>
      </c>
      <c r="B64" s="326"/>
      <c r="C64" s="326"/>
      <c r="D64" s="326"/>
      <c r="E64" s="326"/>
      <c r="F64" s="326"/>
      <c r="G64" s="326"/>
      <c r="H64" s="326"/>
      <c r="I64" s="326"/>
      <c r="J64" s="326"/>
      <c r="K64" s="326"/>
      <c r="L64" s="326"/>
      <c r="M64" s="326"/>
      <c r="N64" s="326"/>
      <c r="O64" s="326"/>
      <c r="P64" s="326"/>
      <c r="Q64" s="326"/>
      <c r="R64" s="326" t="s">
        <v>55</v>
      </c>
      <c r="S64" s="326"/>
      <c r="T64" s="326"/>
      <c r="U64" s="326"/>
      <c r="V64" s="326"/>
      <c r="W64" s="326"/>
      <c r="X64" s="326"/>
      <c r="Y64" s="326"/>
      <c r="Z64" s="326"/>
      <c r="AA64" s="326"/>
      <c r="AB64" s="326"/>
      <c r="AC64" s="326"/>
      <c r="AD64" s="326"/>
      <c r="AE64" s="326"/>
      <c r="AF64" s="326"/>
      <c r="AG64" s="326"/>
      <c r="AH64" s="326"/>
      <c r="AI64" s="127"/>
      <c r="AJ64" s="127"/>
      <c r="AK64" s="327"/>
      <c r="AL64" s="327"/>
      <c r="AM64" s="327"/>
      <c r="AN64" s="327"/>
      <c r="AO64" s="327"/>
      <c r="AP64" s="327"/>
      <c r="AQ64" s="327"/>
      <c r="AR64" s="327"/>
      <c r="AS64" s="3"/>
      <c r="AT64" s="3"/>
      <c r="AU64" s="3"/>
      <c r="AV64" s="128"/>
      <c r="AW64" s="330" t="s">
        <v>11</v>
      </c>
      <c r="AX64" s="330"/>
      <c r="AY64" s="330"/>
      <c r="AZ64" s="330"/>
      <c r="BA64" s="330"/>
      <c r="BB64" s="330"/>
      <c r="BC64" s="330"/>
      <c r="BD64" s="332" t="s">
        <v>12</v>
      </c>
      <c r="BE64" s="332"/>
      <c r="BF64" s="332"/>
      <c r="BG64" s="332"/>
      <c r="BH64" s="333" t="s">
        <v>13</v>
      </c>
      <c r="BI64" s="333"/>
      <c r="BJ64" s="333"/>
      <c r="BK64" s="333"/>
      <c r="BL64" s="331" t="s">
        <v>14</v>
      </c>
      <c r="BM64" s="331"/>
      <c r="BN64" s="331"/>
      <c r="BO64" s="331" t="s">
        <v>15</v>
      </c>
      <c r="BP64" s="331"/>
      <c r="BQ64" s="331"/>
      <c r="BR64" s="320" t="s">
        <v>79</v>
      </c>
      <c r="BS64" s="321"/>
      <c r="BT64" s="321"/>
      <c r="BU64" s="321"/>
      <c r="BV64" s="321"/>
      <c r="BW64" s="321"/>
      <c r="BX64" s="321"/>
      <c r="BY64" s="321"/>
      <c r="BZ64" s="322"/>
      <c r="CA64" s="265" t="s">
        <v>16</v>
      </c>
      <c r="CB64" s="266"/>
      <c r="CC64" s="266"/>
      <c r="CD64" s="266"/>
      <c r="CE64" s="266"/>
      <c r="CF64" s="10"/>
      <c r="CG64" s="11"/>
    </row>
    <row r="65" spans="1:85" s="40" customFormat="1" ht="21.75" customHeight="1" x14ac:dyDescent="0.2">
      <c r="A65" s="7" t="s">
        <v>80</v>
      </c>
      <c r="B65" s="7" t="s">
        <v>3</v>
      </c>
      <c r="C65" s="328" t="s">
        <v>4</v>
      </c>
      <c r="D65" s="328"/>
      <c r="E65" s="328"/>
      <c r="F65" s="328"/>
      <c r="G65" s="328"/>
      <c r="H65" s="328"/>
      <c r="I65" s="328"/>
      <c r="J65" s="328"/>
      <c r="K65" s="328"/>
      <c r="L65" s="328"/>
      <c r="M65" s="328"/>
      <c r="N65" s="328"/>
      <c r="O65" s="328"/>
      <c r="P65" s="328"/>
      <c r="Q65" s="328"/>
      <c r="R65" s="328"/>
      <c r="S65" s="328"/>
      <c r="T65" s="328"/>
      <c r="U65" s="328"/>
      <c r="V65" s="328"/>
      <c r="W65" s="328"/>
      <c r="X65" s="328"/>
      <c r="Y65" s="328"/>
      <c r="Z65" s="328"/>
      <c r="AA65" s="328"/>
      <c r="AB65" s="328"/>
      <c r="AC65" s="328"/>
      <c r="AD65" s="328"/>
      <c r="AE65" s="328"/>
      <c r="AF65" s="328"/>
      <c r="AG65" s="325" t="s">
        <v>5</v>
      </c>
      <c r="AH65" s="325"/>
      <c r="AI65" s="325" t="s">
        <v>6</v>
      </c>
      <c r="AJ65" s="325"/>
      <c r="AK65" s="325" t="s">
        <v>7</v>
      </c>
      <c r="AL65" s="325"/>
      <c r="AM65" s="325" t="s">
        <v>8</v>
      </c>
      <c r="AN65" s="325"/>
      <c r="AO65" s="325" t="s">
        <v>9</v>
      </c>
      <c r="AP65" s="325"/>
      <c r="AQ65" s="329" t="s">
        <v>10</v>
      </c>
      <c r="AR65" s="329"/>
      <c r="AS65" s="9"/>
      <c r="AT65" s="9"/>
      <c r="AU65" s="9"/>
      <c r="AV65" s="128"/>
      <c r="AW65" s="130" t="s">
        <v>19</v>
      </c>
      <c r="AX65" s="131" t="s">
        <v>20</v>
      </c>
      <c r="AY65" s="131" t="s">
        <v>21</v>
      </c>
      <c r="AZ65" s="131" t="s">
        <v>81</v>
      </c>
      <c r="BA65" s="131" t="s">
        <v>82</v>
      </c>
      <c r="BB65" s="131" t="s">
        <v>83</v>
      </c>
      <c r="BC65" s="132" t="s">
        <v>22</v>
      </c>
      <c r="BD65" s="129" t="s">
        <v>84</v>
      </c>
      <c r="BE65" s="129" t="s">
        <v>85</v>
      </c>
      <c r="BF65" s="129" t="s">
        <v>86</v>
      </c>
      <c r="BG65" s="129" t="s">
        <v>87</v>
      </c>
      <c r="BH65" s="129" t="s">
        <v>84</v>
      </c>
      <c r="BI65" s="129" t="s">
        <v>85</v>
      </c>
      <c r="BJ65" s="129" t="s">
        <v>86</v>
      </c>
      <c r="BK65" s="133" t="s">
        <v>88</v>
      </c>
      <c r="BL65" s="134" t="s">
        <v>89</v>
      </c>
      <c r="BM65" s="134" t="s">
        <v>90</v>
      </c>
      <c r="BN65" s="134" t="s">
        <v>91</v>
      </c>
      <c r="BO65" s="135" t="s">
        <v>25</v>
      </c>
      <c r="BP65" s="135" t="s">
        <v>26</v>
      </c>
      <c r="BQ65" s="135" t="s">
        <v>27</v>
      </c>
      <c r="BR65" s="135" t="s">
        <v>28</v>
      </c>
      <c r="BS65" s="135" t="s">
        <v>24</v>
      </c>
      <c r="BT65" s="135" t="s">
        <v>27</v>
      </c>
      <c r="BU65" s="135" t="s">
        <v>23</v>
      </c>
      <c r="BV65" s="135" t="s">
        <v>25</v>
      </c>
      <c r="BW65" s="136" t="s">
        <v>92</v>
      </c>
      <c r="BX65" s="137" t="s">
        <v>93</v>
      </c>
      <c r="BY65" s="137" t="s">
        <v>94</v>
      </c>
      <c r="BZ65" s="137" t="s">
        <v>95</v>
      </c>
      <c r="CA65" s="19" t="s">
        <v>29</v>
      </c>
      <c r="CB65" s="19" t="s">
        <v>30</v>
      </c>
      <c r="CC65" s="19" t="s">
        <v>31</v>
      </c>
      <c r="CD65" s="19" t="s">
        <v>32</v>
      </c>
      <c r="CE65" s="19" t="s">
        <v>33</v>
      </c>
      <c r="CF65" s="19" t="s">
        <v>34</v>
      </c>
      <c r="CG65" s="19" t="s">
        <v>35</v>
      </c>
    </row>
    <row r="66" spans="1:85" s="40" customFormat="1" ht="30" customHeight="1" x14ac:dyDescent="0.2">
      <c r="A66" s="20">
        <v>6</v>
      </c>
      <c r="B66" s="138">
        <v>17</v>
      </c>
      <c r="C66" s="139" t="s">
        <v>17</v>
      </c>
      <c r="D66" s="279" t="str">
        <f>REPT('lista di qualificazione'!B8,1)</f>
        <v>MILIANTI MARCO - TT S. POLO (PR)</v>
      </c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80"/>
      <c r="R66" s="140" t="s">
        <v>18</v>
      </c>
      <c r="S66" s="307" t="str">
        <f>REPT(D68,1)</f>
        <v>SLOBODENIUC OLGA - TT BISMANTOVA (RE)</v>
      </c>
      <c r="T66" s="308"/>
      <c r="U66" s="308"/>
      <c r="V66" s="308"/>
      <c r="W66" s="308"/>
      <c r="X66" s="308"/>
      <c r="Y66" s="308"/>
      <c r="Z66" s="308"/>
      <c r="AA66" s="308"/>
      <c r="AB66" s="308"/>
      <c r="AC66" s="308"/>
      <c r="AD66" s="308"/>
      <c r="AE66" s="308"/>
      <c r="AF66" s="309"/>
      <c r="AG66" s="12">
        <v>11</v>
      </c>
      <c r="AH66" s="13">
        <v>5</v>
      </c>
      <c r="AI66" s="14">
        <v>11</v>
      </c>
      <c r="AJ66" s="15">
        <v>6</v>
      </c>
      <c r="AK66" s="12">
        <v>11</v>
      </c>
      <c r="AL66" s="13">
        <v>6</v>
      </c>
      <c r="AM66" s="14"/>
      <c r="AN66" s="15"/>
      <c r="AO66" s="12"/>
      <c r="AP66" s="16"/>
      <c r="AQ66" s="17">
        <f t="shared" ref="AQ66:AQ71" si="12">IF(AG66="","",IF(AG66&lt;&gt;"",CF66))</f>
        <v>3</v>
      </c>
      <c r="AR66" s="17">
        <f t="shared" ref="AR66:AR71" si="13">IF(AG66="","",IF(AG66&lt;&gt;"",CG66))</f>
        <v>0</v>
      </c>
      <c r="AS66" s="18"/>
      <c r="AT66" s="18"/>
      <c r="AU66" s="18"/>
      <c r="AV66" s="141" t="str">
        <f>REPT(D66,1)</f>
        <v>MILIANTI MARCO - TT S. POLO (PR)</v>
      </c>
      <c r="AW66" s="142" t="str">
        <f>IF(AQ66="","0",IF(AQ66&gt;AR66,"2",IF(AQ66&lt;AR66,"0","")))</f>
        <v>2</v>
      </c>
      <c r="AX66" s="26"/>
      <c r="AY66" s="27"/>
      <c r="AZ66" s="7" t="str">
        <f>IF(AR69="","0",IF(AQ69&gt;AR69,"0",IF(AQ69&lt;AR69,"2","")))</f>
        <v>0</v>
      </c>
      <c r="BA66" s="7" t="str">
        <f>IF(AR70="","0",IF(AQ70&gt;AR70,"0",IF(AQ70&lt;AR70,"2","")))</f>
        <v>2</v>
      </c>
      <c r="BB66" s="27"/>
      <c r="BC66" s="143">
        <f>SUM(AW66+AZ66+BA66)</f>
        <v>4</v>
      </c>
      <c r="BD66" s="144" t="str">
        <f>IF(AW66="2","1","0")</f>
        <v>1</v>
      </c>
      <c r="BE66" s="144" t="str">
        <f>IF(AZ66="2","1","0")</f>
        <v>0</v>
      </c>
      <c r="BF66" s="144" t="str">
        <f>IF(BA66="2","1","0")</f>
        <v>1</v>
      </c>
      <c r="BG66" s="145">
        <f>SUM(BD66+BE66+BF66)</f>
        <v>2</v>
      </c>
      <c r="BH66" s="144" t="str">
        <f>IF(AW66&gt;AW68,"0",IF(AW66&lt;AW68,"1","0"))</f>
        <v>0</v>
      </c>
      <c r="BI66" s="144" t="str">
        <f>IF(AZ66&gt;AZ69,"0",IF(AZ66&lt;AZ69,"1","0"))</f>
        <v>1</v>
      </c>
      <c r="BJ66" s="144" t="str">
        <f>IF(BA66&gt;BA67,"0",IF(BA66&lt;BA67,"1","0"))</f>
        <v>0</v>
      </c>
      <c r="BK66" s="145">
        <f>SUM(BH66+BI66+BJ66)</f>
        <v>1</v>
      </c>
      <c r="BL66" s="146">
        <f>SUM(CF66+CG69+CG70)</f>
        <v>7</v>
      </c>
      <c r="BM66" s="146">
        <f>SUM(CG66+CF69+CF70)</f>
        <v>3</v>
      </c>
      <c r="BN66" s="146">
        <f>SUM(BL66-BM66)</f>
        <v>4</v>
      </c>
      <c r="BO66" s="146">
        <f>SUM(AG66+AI66+AK66+AM66+AO66+AH69+AJ69+AL69+AN69+AP69+AH70+AJ70+AL70+AN70+AP70)</f>
        <v>106</v>
      </c>
      <c r="BP66" s="146">
        <f>SUM(AH66+AJ66+AL66+AN66+AP66+AG69+AI69+AK69+AM69+AO69+AG70+AI70+AK70+AM70+AO70)</f>
        <v>79</v>
      </c>
      <c r="BQ66" s="146">
        <f>SUM(BO66-BP66)</f>
        <v>27</v>
      </c>
      <c r="BR66" s="146">
        <f>BC66*BR63</f>
        <v>400000</v>
      </c>
      <c r="BS66" s="146">
        <f>BN66*BN63</f>
        <v>0.4</v>
      </c>
      <c r="BT66" s="146">
        <f>SUM(BQ66*BQ63)</f>
        <v>2.7E-2</v>
      </c>
      <c r="BU66" s="146">
        <f>SUM(BL66*BL63)</f>
        <v>6.9999999999999999E-4</v>
      </c>
      <c r="BV66" s="146">
        <f>SUM(BO66*BO63)</f>
        <v>1.06E-4</v>
      </c>
      <c r="BW66" s="147">
        <f>SUM(BR66+BS66+BT66+BU66+BV66)</f>
        <v>400000.42780599999</v>
      </c>
      <c r="BX66" s="146">
        <f>IF(BW66&lt;MAX(BW66:BW69),BW66,"")</f>
        <v>400000.42780599999</v>
      </c>
      <c r="BY66" s="146" t="str">
        <f>IF(BX66&lt;MAX(BX66:BX69),BX66,"")</f>
        <v/>
      </c>
      <c r="BZ66" s="146" t="str">
        <f>IF(BY66&lt;MAX(BY66:BY69),BY66,"")</f>
        <v/>
      </c>
      <c r="CA66" s="28" t="str">
        <f t="shared" ref="CA66:CA71" si="14">IF(AND(AG66&lt;&gt;"",AH66&lt;&gt;""),IF(AG66&gt;AH66,"c","f"),0)</f>
        <v>c</v>
      </c>
      <c r="CB66" s="28" t="str">
        <f t="shared" ref="CB66:CB71" si="15">IF(AND(AI66&lt;&gt;"",AJ66&lt;&gt;""),IF(AI66&gt;AJ66,"c","f"),0)</f>
        <v>c</v>
      </c>
      <c r="CC66" s="28" t="str">
        <f t="shared" ref="CC66:CC71" si="16">IF(AND(AK66&lt;&gt;"",AL66&lt;&gt;""),IF(AK66&gt;AL66,"c","f"),0)</f>
        <v>c</v>
      </c>
      <c r="CD66" s="28">
        <f t="shared" ref="CD66:CD71" si="17">IF(AND(AM66&lt;&gt;"",AN66&lt;&gt;""),IF(AM66&gt;AN66,"c","f"),0)</f>
        <v>0</v>
      </c>
      <c r="CE66" s="28">
        <f t="shared" ref="CE66:CE71" si="18">IF(AND(AO66&lt;&gt;"",AP66&lt;&gt;""),IF(AO66&gt;AP66,"c","f"),0)</f>
        <v>0</v>
      </c>
      <c r="CF66" s="28">
        <f t="shared" ref="CF66:CF71" si="19">COUNTIF(CA66:CE66,"c")</f>
        <v>3</v>
      </c>
      <c r="CG66" s="28">
        <f t="shared" ref="CG66:CG71" si="20">COUNTIF(CA66:CE66,"f")</f>
        <v>0</v>
      </c>
    </row>
    <row r="67" spans="1:85" s="40" customFormat="1" ht="30" customHeight="1" x14ac:dyDescent="0.2">
      <c r="A67" s="148">
        <v>7</v>
      </c>
      <c r="B67" s="21">
        <v>17</v>
      </c>
      <c r="C67" s="149" t="s">
        <v>38</v>
      </c>
      <c r="D67" s="279" t="str">
        <f>REPT('lista di qualificazione'!B9,1)</f>
        <v xml:space="preserve">RATHNAYAKE DON MANJULA (V. CASALGRANDE) </v>
      </c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80"/>
      <c r="R67" s="150" t="s">
        <v>18</v>
      </c>
      <c r="S67" s="304" t="str">
        <f>REPT(D69,1)</f>
        <v>VAVOTICI ALESSANDRO - TT ARSENAL (RE)</v>
      </c>
      <c r="T67" s="305"/>
      <c r="U67" s="305"/>
      <c r="V67" s="305"/>
      <c r="W67" s="305"/>
      <c r="X67" s="305"/>
      <c r="Y67" s="305"/>
      <c r="Z67" s="305"/>
      <c r="AA67" s="305"/>
      <c r="AB67" s="305"/>
      <c r="AC67" s="305"/>
      <c r="AD67" s="305"/>
      <c r="AE67" s="305"/>
      <c r="AF67" s="306"/>
      <c r="AG67" s="22">
        <v>3</v>
      </c>
      <c r="AH67" s="23">
        <v>11</v>
      </c>
      <c r="AI67" s="24">
        <v>10</v>
      </c>
      <c r="AJ67" s="25">
        <v>12</v>
      </c>
      <c r="AK67" s="22">
        <v>11</v>
      </c>
      <c r="AL67" s="23">
        <v>9</v>
      </c>
      <c r="AM67" s="24">
        <v>9</v>
      </c>
      <c r="AN67" s="25">
        <v>11</v>
      </c>
      <c r="AO67" s="22"/>
      <c r="AP67" s="25"/>
      <c r="AQ67" s="17">
        <f t="shared" si="12"/>
        <v>1</v>
      </c>
      <c r="AR67" s="17">
        <f t="shared" si="13"/>
        <v>3</v>
      </c>
      <c r="AS67" s="18"/>
      <c r="AT67" s="18"/>
      <c r="AU67" s="18"/>
      <c r="AV67" s="141" t="str">
        <f>REPT(D67,1)</f>
        <v xml:space="preserve">RATHNAYAKE DON MANJULA (V. CASALGRANDE) </v>
      </c>
      <c r="AW67" s="142"/>
      <c r="AX67" s="7" t="str">
        <f>IF(AQ67="","0",IF(AQ67&gt;AR67,"2",IF(AQ67&lt;AR67,"0","")))</f>
        <v>0</v>
      </c>
      <c r="AY67" s="7" t="str">
        <f>IF(AR68="","0",IF(AQ68&gt;AR68,"0",IF(AQ68&lt;AR68,"2","")))</f>
        <v>2</v>
      </c>
      <c r="AZ67" s="26"/>
      <c r="BA67" s="7" t="str">
        <f>IF(AQ70="","0",IF(AR70&gt;AQ70,"0",IF(AR70&lt;AQ70,"2","")))</f>
        <v>0</v>
      </c>
      <c r="BB67" s="27"/>
      <c r="BC67" s="143">
        <f>SUM(AX67+AY67+BA67)</f>
        <v>2</v>
      </c>
      <c r="BD67" s="144" t="str">
        <f>IF(AX67="2","1","0")</f>
        <v>0</v>
      </c>
      <c r="BE67" s="144" t="str">
        <f>IF(AY67="2","1","0")</f>
        <v>1</v>
      </c>
      <c r="BF67" s="144" t="str">
        <f>IF(BA67="2","1","0")</f>
        <v>0</v>
      </c>
      <c r="BG67" s="145">
        <f>SUM(BD67+BE67+BF67)</f>
        <v>1</v>
      </c>
      <c r="BH67" s="144" t="str">
        <f>IF(AX67&gt;AX69,"0",IF(AX67&lt;AX69,"1","0"))</f>
        <v>1</v>
      </c>
      <c r="BI67" s="144" t="str">
        <f>IF(AY67&gt;AY68,"0",IF(AY67&lt;AY68,"1","0"))</f>
        <v>0</v>
      </c>
      <c r="BJ67" s="144" t="str">
        <f>IF(BA67&gt;BA66,"0",IF(BA67&lt;BA66,"1","0"))</f>
        <v>1</v>
      </c>
      <c r="BK67" s="145">
        <f>SUM(BH67+BI67+BJ67)</f>
        <v>2</v>
      </c>
      <c r="BL67" s="146">
        <f>SUM(CF67+CG68+CF70)</f>
        <v>4</v>
      </c>
      <c r="BM67" s="146">
        <f>SUM(CG67+CF68+CG70)</f>
        <v>7</v>
      </c>
      <c r="BN67" s="146">
        <f>SUM(BL67-BM67)</f>
        <v>-3</v>
      </c>
      <c r="BO67" s="146">
        <f>SUM(AG67+AI67+AK67+AM67+AO67+AH68+AJ68+AL68+AN68+AP68+AG70+AI70+AK70+AM70+AO70)</f>
        <v>93</v>
      </c>
      <c r="BP67" s="146">
        <f>SUM(AH67+AJ67+AL67+AN67+AP67+AG68+AI68+AK68+AM68+AO68+AH70+AJ70+AL70+AN70+AP70)</f>
        <v>112</v>
      </c>
      <c r="BQ67" s="146">
        <f>SUM(BO67-BP67)</f>
        <v>-19</v>
      </c>
      <c r="BR67" s="146">
        <f>BC67*BR63</f>
        <v>200000</v>
      </c>
      <c r="BS67" s="146">
        <f>BN67*BN63</f>
        <v>-0.30000000000000004</v>
      </c>
      <c r="BT67" s="146">
        <f>SUM(BQ67*BQ63)</f>
        <v>-1.9E-2</v>
      </c>
      <c r="BU67" s="146">
        <f>SUM(BL67*BL63)</f>
        <v>4.0000000000000002E-4</v>
      </c>
      <c r="BV67" s="146">
        <f>SUM(BO67*BO63)</f>
        <v>9.2999999999999997E-5</v>
      </c>
      <c r="BW67" s="147">
        <f>SUM(BR67+BS67+BT67+BU67+BV67)</f>
        <v>199999.68149300001</v>
      </c>
      <c r="BX67" s="146">
        <f>IF(BW67&lt;MAX(BW66:BW69),BW67,"")</f>
        <v>199999.68149300001</v>
      </c>
      <c r="BY67" s="146">
        <f>IF(BX67&lt;MAX(BX66:BX69),BX67,"")</f>
        <v>199999.68149300001</v>
      </c>
      <c r="BZ67" s="146" t="str">
        <f>IF(BY67&lt;MAX(BY66:BY69),BY67,"")</f>
        <v/>
      </c>
      <c r="CA67" s="28" t="str">
        <f t="shared" si="14"/>
        <v>f</v>
      </c>
      <c r="CB67" s="28" t="str">
        <f t="shared" si="15"/>
        <v>f</v>
      </c>
      <c r="CC67" s="28" t="str">
        <f t="shared" si="16"/>
        <v>c</v>
      </c>
      <c r="CD67" s="28" t="str">
        <f t="shared" si="17"/>
        <v>f</v>
      </c>
      <c r="CE67" s="28">
        <f t="shared" si="18"/>
        <v>0</v>
      </c>
      <c r="CF67" s="28">
        <f t="shared" si="19"/>
        <v>1</v>
      </c>
      <c r="CG67" s="28">
        <f t="shared" si="20"/>
        <v>3</v>
      </c>
    </row>
    <row r="68" spans="1:85" s="40" customFormat="1" ht="30" customHeight="1" x14ac:dyDescent="0.2">
      <c r="A68" s="148">
        <v>6</v>
      </c>
      <c r="B68" s="21">
        <v>17.2</v>
      </c>
      <c r="C68" s="149" t="s">
        <v>36</v>
      </c>
      <c r="D68" s="279" t="str">
        <f>REPT('lista di qualificazione'!B14,1)</f>
        <v>SLOBODENIUC OLGA - TT BISMANTOVA (RE)</v>
      </c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80"/>
      <c r="R68" s="150" t="s">
        <v>18</v>
      </c>
      <c r="S68" s="304" t="str">
        <f>REPT(D67,1)</f>
        <v xml:space="preserve">RATHNAYAKE DON MANJULA (V. CASALGRANDE) </v>
      </c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6"/>
      <c r="AG68" s="22">
        <v>10</v>
      </c>
      <c r="AH68" s="23">
        <v>12</v>
      </c>
      <c r="AI68" s="24">
        <v>8</v>
      </c>
      <c r="AJ68" s="25">
        <v>11</v>
      </c>
      <c r="AK68" s="22">
        <v>11</v>
      </c>
      <c r="AL68" s="23">
        <v>8</v>
      </c>
      <c r="AM68" s="24">
        <v>7</v>
      </c>
      <c r="AN68" s="25">
        <v>11</v>
      </c>
      <c r="AO68" s="22"/>
      <c r="AP68" s="25"/>
      <c r="AQ68" s="17">
        <f t="shared" si="12"/>
        <v>1</v>
      </c>
      <c r="AR68" s="17">
        <f t="shared" si="13"/>
        <v>3</v>
      </c>
      <c r="AS68" s="18"/>
      <c r="AT68" s="18"/>
      <c r="AU68" s="18"/>
      <c r="AV68" s="141" t="str">
        <f>REPT(D68,1)</f>
        <v>SLOBODENIUC OLGA - TT BISMANTOVA (RE)</v>
      </c>
      <c r="AW68" s="142" t="str">
        <f>IF(AR66="","0",IF(AQ66&gt;AR66,"0",IF(AR66&gt;AQ66,"2","")))</f>
        <v>0</v>
      </c>
      <c r="AX68" s="27"/>
      <c r="AY68" s="7" t="str">
        <f>IF(AQ68="","0",IF(AQ68&gt;AR68,"2",IF(AQ68&lt;AR68,"0","")))</f>
        <v>0</v>
      </c>
      <c r="AZ68" s="27"/>
      <c r="BA68" s="27"/>
      <c r="BB68" s="7" t="str">
        <f>IF(AQ71="","0",IF(AR71&gt;AQ71,"0",IF(AR71&lt;AQ71,"2","")))</f>
        <v>0</v>
      </c>
      <c r="BC68" s="143">
        <f>SUM(AW68+AY68+BB68)</f>
        <v>0</v>
      </c>
      <c r="BD68" s="144" t="str">
        <f>IF(AW68="2","1","0")</f>
        <v>0</v>
      </c>
      <c r="BE68" s="144" t="str">
        <f>IF(AY68="2","1","0")</f>
        <v>0</v>
      </c>
      <c r="BF68" s="144" t="str">
        <f>IF(BB68="2","1","0")</f>
        <v>0</v>
      </c>
      <c r="BG68" s="145">
        <f>SUM(BD68+BE68+BF68)</f>
        <v>0</v>
      </c>
      <c r="BH68" s="144" t="str">
        <f>IF(AW68&gt;AW66,"0",IF(AW68&lt;AW66,"1","0"))</f>
        <v>1</v>
      </c>
      <c r="BI68" s="144" t="str">
        <f>IF(AY68&gt;AY67,"0",IF(AY68&lt;AY67,"1","0"))</f>
        <v>1</v>
      </c>
      <c r="BJ68" s="144" t="str">
        <f>IF(BB68&gt;BB69,"0",IF(BB68&lt;BB69,"1","0"))</f>
        <v>1</v>
      </c>
      <c r="BK68" s="145">
        <f>SUM(BH68+BI68+BJ68)</f>
        <v>3</v>
      </c>
      <c r="BL68" s="146">
        <f>SUM(CG66+CF68+CF71)</f>
        <v>1</v>
      </c>
      <c r="BM68" s="146">
        <f>SUM(CF66+CG68+CG71)</f>
        <v>9</v>
      </c>
      <c r="BN68" s="146">
        <f>SUM(BL68-BM68)</f>
        <v>-8</v>
      </c>
      <c r="BO68" s="146">
        <f>SUM(AH66+AJ66+AL66+AN66+AP66+AG68+AI68+AK68+AM68+AO68+AG71+AI71+AK71+AM71+AO71)</f>
        <v>70</v>
      </c>
      <c r="BP68" s="146">
        <f>SUM(AG66+AI66+AK66+AM66+AO66+AH68+AJ68+AL68+AN68+AP68+AH71+AJ71+AL71+AN71+AP71)</f>
        <v>108</v>
      </c>
      <c r="BQ68" s="146">
        <f>SUM(BO68-BP68)</f>
        <v>-38</v>
      </c>
      <c r="BR68" s="146">
        <f>BC68*BR63</f>
        <v>0</v>
      </c>
      <c r="BS68" s="146">
        <f>BN68*BN63</f>
        <v>-0.8</v>
      </c>
      <c r="BT68" s="146">
        <f>SUM(BQ68*BQ63)</f>
        <v>-3.7999999999999999E-2</v>
      </c>
      <c r="BU68" s="146">
        <f>SUM(BL68*BL63)</f>
        <v>1E-4</v>
      </c>
      <c r="BV68" s="146">
        <f>SUM(BO68*BO63)</f>
        <v>6.9999999999999994E-5</v>
      </c>
      <c r="BW68" s="147">
        <f>SUM(BR68+BS68+BT68+BU68+BV68)</f>
        <v>-0.83783000000000007</v>
      </c>
      <c r="BX68" s="146">
        <f>IF(BW68&lt;MAX(BW66:BW69),BW68,"")</f>
        <v>-0.83783000000000007</v>
      </c>
      <c r="BY68" s="146">
        <f>IF(BX68&lt;MAX(BX66:BX69),BX68,"")</f>
        <v>-0.83783000000000007</v>
      </c>
      <c r="BZ68" s="146">
        <f>IF(BY68&lt;MAX(BY66:BY69),BY68,"")</f>
        <v>-0.83783000000000007</v>
      </c>
      <c r="CA68" s="28" t="str">
        <f t="shared" si="14"/>
        <v>f</v>
      </c>
      <c r="CB68" s="28" t="str">
        <f t="shared" si="15"/>
        <v>f</v>
      </c>
      <c r="CC68" s="28" t="str">
        <f t="shared" si="16"/>
        <v>c</v>
      </c>
      <c r="CD68" s="28" t="str">
        <f t="shared" si="17"/>
        <v>f</v>
      </c>
      <c r="CE68" s="28">
        <f t="shared" si="18"/>
        <v>0</v>
      </c>
      <c r="CF68" s="28">
        <f t="shared" si="19"/>
        <v>1</v>
      </c>
      <c r="CG68" s="28">
        <f t="shared" si="20"/>
        <v>3</v>
      </c>
    </row>
    <row r="69" spans="1:85" s="40" customFormat="1" ht="30" customHeight="1" thickBot="1" x14ac:dyDescent="0.25">
      <c r="A69" s="148">
        <v>7</v>
      </c>
      <c r="B69" s="21">
        <v>17.2</v>
      </c>
      <c r="C69" s="149" t="s">
        <v>96</v>
      </c>
      <c r="D69" s="279" t="str">
        <f>REPT('lista di qualificazione'!B19,1)</f>
        <v>VAVOTICI ALESSANDRO - TT ARSENAL (RE)</v>
      </c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80"/>
      <c r="R69" s="150" t="s">
        <v>18</v>
      </c>
      <c r="S69" s="304" t="str">
        <f>REPT(D66,1)</f>
        <v>MILIANTI MARCO - TT S. POLO (PR)</v>
      </c>
      <c r="T69" s="305"/>
      <c r="U69" s="305"/>
      <c r="V69" s="305"/>
      <c r="W69" s="305"/>
      <c r="X69" s="305"/>
      <c r="Y69" s="305"/>
      <c r="Z69" s="305"/>
      <c r="AA69" s="305"/>
      <c r="AB69" s="305"/>
      <c r="AC69" s="305"/>
      <c r="AD69" s="305"/>
      <c r="AE69" s="305"/>
      <c r="AF69" s="306"/>
      <c r="AG69" s="22">
        <v>10</v>
      </c>
      <c r="AH69" s="23">
        <v>12</v>
      </c>
      <c r="AI69" s="24">
        <v>11</v>
      </c>
      <c r="AJ69" s="25">
        <v>9</v>
      </c>
      <c r="AK69" s="22">
        <v>11</v>
      </c>
      <c r="AL69" s="23">
        <v>9</v>
      </c>
      <c r="AM69" s="24">
        <v>12</v>
      </c>
      <c r="AN69" s="25">
        <v>10</v>
      </c>
      <c r="AO69" s="22"/>
      <c r="AP69" s="25"/>
      <c r="AQ69" s="17">
        <f t="shared" si="12"/>
        <v>3</v>
      </c>
      <c r="AR69" s="17">
        <f t="shared" si="13"/>
        <v>1</v>
      </c>
      <c r="AS69" s="18"/>
      <c r="AT69" s="18"/>
      <c r="AU69" s="18"/>
      <c r="AV69" s="141" t="str">
        <f>REPT(D69,1)</f>
        <v>VAVOTICI ALESSANDRO - TT ARSENAL (RE)</v>
      </c>
      <c r="AW69" s="151"/>
      <c r="AX69" s="7" t="str">
        <f>IF(AR67="","0",IF(AQ67&gt;AR67,"0",IF(AQ67&lt;AR67,"2","")))</f>
        <v>2</v>
      </c>
      <c r="AY69" s="27"/>
      <c r="AZ69" s="7" t="str">
        <f>IF(AQ69="","0",IF(AR69&gt;AQ69,"0",IF(AR69&lt;AQ69,"2","")))</f>
        <v>2</v>
      </c>
      <c r="BA69" s="27"/>
      <c r="BB69" s="7" t="str">
        <f>IF(AQ71="","0",IF(AR71&gt;AQ71,"2",IF(AR71&lt;AQ71,"0","")))</f>
        <v>2</v>
      </c>
      <c r="BC69" s="143">
        <f>SUM(AX69+AZ69+BB69)</f>
        <v>6</v>
      </c>
      <c r="BD69" s="144" t="str">
        <f>IF(AX69="2","1","0")</f>
        <v>1</v>
      </c>
      <c r="BE69" s="144" t="str">
        <f>IF(AZ69="2","1","0")</f>
        <v>1</v>
      </c>
      <c r="BF69" s="144" t="str">
        <f>IF(BB69="2","1","0")</f>
        <v>1</v>
      </c>
      <c r="BG69" s="145">
        <f>SUM(BD69+BE69+BF69)</f>
        <v>3</v>
      </c>
      <c r="BH69" s="144" t="str">
        <f>IF(AX69&gt;AX67,"0",IF(AX69&lt;AX67,"1","0"))</f>
        <v>0</v>
      </c>
      <c r="BI69" s="144" t="str">
        <f>IF(AZ69&gt;AZ66,"0",IF(AZ69&lt;AZ66,"1","0"))</f>
        <v>0</v>
      </c>
      <c r="BJ69" s="144" t="str">
        <f>IF(BB69&gt;BB68,"0",IF(BB69&lt;BB68,"1","0"))</f>
        <v>0</v>
      </c>
      <c r="BK69" s="145">
        <f>SUM(BH69+BI69+BJ69)</f>
        <v>0</v>
      </c>
      <c r="BL69" s="146">
        <f>SUM(CG67+CF69+CG71)</f>
        <v>9</v>
      </c>
      <c r="BM69" s="146">
        <f>SUM(CF67+CG69+CF71)</f>
        <v>2</v>
      </c>
      <c r="BN69" s="146">
        <f>SUM(BL69-BM69)</f>
        <v>7</v>
      </c>
      <c r="BO69" s="146">
        <f>SUM(AH67+AJ67+AL67+AN67+AP67+AG69+AI69+AK69+AM69+AO69+AH71+AJ71+AL71+AN71+AP71)</f>
        <v>120</v>
      </c>
      <c r="BP69" s="146">
        <f>SUM(AG67+AI67+AK67+AM67+AO67+AH69+AJ69+AL69+AN69+AP69+AG71+AI71+AK71+AM71+AO71)</f>
        <v>90</v>
      </c>
      <c r="BQ69" s="146">
        <f>SUM(BO69-BP69)</f>
        <v>30</v>
      </c>
      <c r="BR69" s="146">
        <f>BC69*BR63</f>
        <v>600000</v>
      </c>
      <c r="BS69" s="146">
        <f>BN69*BN63</f>
        <v>0.70000000000000007</v>
      </c>
      <c r="BT69" s="146">
        <f>SUM(BQ69*BQ63)</f>
        <v>0.03</v>
      </c>
      <c r="BU69" s="146">
        <f>SUM(BL69*BL63)</f>
        <v>9.0000000000000008E-4</v>
      </c>
      <c r="BV69" s="146">
        <f>SUM(BO69*BO63)</f>
        <v>1.1999999999999999E-4</v>
      </c>
      <c r="BW69" s="147">
        <f>SUM(BR69+BS69+BT69+BU69+BV69)</f>
        <v>600000.73101999995</v>
      </c>
      <c r="BX69" s="146" t="str">
        <f>IF(BW69&lt;MAX(BW66:BW69),BW69,"")</f>
        <v/>
      </c>
      <c r="BY69" s="146" t="str">
        <f>IF(BX69&lt;MAX(BX66:BX69),BX69,"")</f>
        <v/>
      </c>
      <c r="BZ69" s="146" t="str">
        <f>IF(BY69&lt;MAX(BY66:BY69),BY69,"")</f>
        <v/>
      </c>
      <c r="CA69" s="28" t="str">
        <f t="shared" si="14"/>
        <v>f</v>
      </c>
      <c r="CB69" s="28" t="str">
        <f t="shared" si="15"/>
        <v>c</v>
      </c>
      <c r="CC69" s="28" t="str">
        <f t="shared" si="16"/>
        <v>c</v>
      </c>
      <c r="CD69" s="28" t="str">
        <f t="shared" si="17"/>
        <v>c</v>
      </c>
      <c r="CE69" s="28">
        <f t="shared" si="18"/>
        <v>0</v>
      </c>
      <c r="CF69" s="28">
        <f t="shared" si="19"/>
        <v>3</v>
      </c>
      <c r="CG69" s="28">
        <f t="shared" si="20"/>
        <v>1</v>
      </c>
    </row>
    <row r="70" spans="1:85" s="40" customFormat="1" ht="30" customHeight="1" x14ac:dyDescent="0.2">
      <c r="A70" s="148">
        <v>6</v>
      </c>
      <c r="B70" s="21">
        <v>17.399999999999999</v>
      </c>
      <c r="C70" s="149" t="s">
        <v>97</v>
      </c>
      <c r="D70" s="305" t="str">
        <f>REPT(D67,1)</f>
        <v xml:space="preserve">RATHNAYAKE DON MANJULA (V. CASALGRANDE) </v>
      </c>
      <c r="E70" s="305"/>
      <c r="F70" s="305"/>
      <c r="G70" s="305"/>
      <c r="H70" s="305"/>
      <c r="I70" s="305"/>
      <c r="J70" s="305"/>
      <c r="K70" s="305"/>
      <c r="L70" s="305"/>
      <c r="M70" s="305"/>
      <c r="N70" s="305"/>
      <c r="O70" s="305"/>
      <c r="P70" s="305"/>
      <c r="Q70" s="306"/>
      <c r="R70" s="150" t="s">
        <v>18</v>
      </c>
      <c r="S70" s="304" t="str">
        <f>REPT(D66,1)</f>
        <v>MILIANTI MARCO - TT S. POLO (PR)</v>
      </c>
      <c r="T70" s="305"/>
      <c r="U70" s="305"/>
      <c r="V70" s="305"/>
      <c r="W70" s="305"/>
      <c r="X70" s="305"/>
      <c r="Y70" s="305"/>
      <c r="Z70" s="305"/>
      <c r="AA70" s="305"/>
      <c r="AB70" s="305"/>
      <c r="AC70" s="305"/>
      <c r="AD70" s="305"/>
      <c r="AE70" s="305"/>
      <c r="AF70" s="306"/>
      <c r="AG70" s="22">
        <v>7</v>
      </c>
      <c r="AH70" s="23">
        <v>11</v>
      </c>
      <c r="AI70" s="24">
        <v>2</v>
      </c>
      <c r="AJ70" s="25">
        <v>11</v>
      </c>
      <c r="AK70" s="22">
        <v>9</v>
      </c>
      <c r="AL70" s="23">
        <v>11</v>
      </c>
      <c r="AM70" s="24"/>
      <c r="AN70" s="25"/>
      <c r="AO70" s="22"/>
      <c r="AP70" s="25"/>
      <c r="AQ70" s="17">
        <f t="shared" si="12"/>
        <v>0</v>
      </c>
      <c r="AR70" s="17">
        <f t="shared" si="13"/>
        <v>3</v>
      </c>
      <c r="AS70" s="18"/>
      <c r="AT70" s="18"/>
      <c r="AU70" s="18"/>
      <c r="AV70" s="152" t="s">
        <v>49</v>
      </c>
      <c r="AW70" s="153" t="s">
        <v>50</v>
      </c>
      <c r="AX70" s="154" t="s">
        <v>98</v>
      </c>
      <c r="AY70" s="155" t="s">
        <v>99</v>
      </c>
      <c r="BA70" s="36"/>
      <c r="BB70" s="36"/>
      <c r="BD70" s="156"/>
      <c r="BE70" s="156"/>
      <c r="BF70" s="156"/>
      <c r="BG70" s="156"/>
      <c r="BH70" s="156"/>
      <c r="BI70" s="156"/>
      <c r="BJ70" s="156"/>
      <c r="BK70" s="156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26"/>
      <c r="BY70" s="126"/>
      <c r="BZ70" s="126"/>
      <c r="CA70" s="28" t="str">
        <f t="shared" si="14"/>
        <v>f</v>
      </c>
      <c r="CB70" s="28" t="str">
        <f t="shared" si="15"/>
        <v>f</v>
      </c>
      <c r="CC70" s="28" t="str">
        <f t="shared" si="16"/>
        <v>f</v>
      </c>
      <c r="CD70" s="28">
        <f t="shared" si="17"/>
        <v>0</v>
      </c>
      <c r="CE70" s="28">
        <f t="shared" si="18"/>
        <v>0</v>
      </c>
      <c r="CF70" s="28">
        <f t="shared" si="19"/>
        <v>0</v>
      </c>
      <c r="CG70" s="28">
        <f t="shared" si="20"/>
        <v>3</v>
      </c>
    </row>
    <row r="71" spans="1:85" s="40" customFormat="1" ht="30" customHeight="1" x14ac:dyDescent="0.2">
      <c r="A71" s="29">
        <v>7</v>
      </c>
      <c r="B71" s="30">
        <v>17.399999999999999</v>
      </c>
      <c r="C71" s="158" t="s">
        <v>100</v>
      </c>
      <c r="D71" s="299" t="str">
        <f>REPT(D68,1)</f>
        <v>SLOBODENIUC OLGA - TT BISMANTOVA (RE)</v>
      </c>
      <c r="E71" s="299"/>
      <c r="F71" s="299"/>
      <c r="G71" s="299"/>
      <c r="H71" s="299"/>
      <c r="I71" s="299"/>
      <c r="J71" s="299"/>
      <c r="K71" s="299"/>
      <c r="L71" s="299"/>
      <c r="M71" s="299"/>
      <c r="N71" s="299"/>
      <c r="O71" s="299"/>
      <c r="P71" s="299"/>
      <c r="Q71" s="300"/>
      <c r="R71" s="159" t="s">
        <v>18</v>
      </c>
      <c r="S71" s="301" t="str">
        <f>REPT(D69,1)</f>
        <v>VAVOTICI ALESSANDRO - TT ARSENAL (RE)</v>
      </c>
      <c r="T71" s="299"/>
      <c r="U71" s="299"/>
      <c r="V71" s="299"/>
      <c r="W71" s="299"/>
      <c r="X71" s="299"/>
      <c r="Y71" s="299"/>
      <c r="Z71" s="299"/>
      <c r="AA71" s="299"/>
      <c r="AB71" s="299"/>
      <c r="AC71" s="299"/>
      <c r="AD71" s="299"/>
      <c r="AE71" s="299"/>
      <c r="AF71" s="300"/>
      <c r="AG71" s="31">
        <v>5</v>
      </c>
      <c r="AH71" s="32">
        <v>11</v>
      </c>
      <c r="AI71" s="33">
        <v>4</v>
      </c>
      <c r="AJ71" s="34">
        <v>11</v>
      </c>
      <c r="AK71" s="31">
        <v>8</v>
      </c>
      <c r="AL71" s="32">
        <v>11</v>
      </c>
      <c r="AM71" s="33"/>
      <c r="AN71" s="34"/>
      <c r="AO71" s="31"/>
      <c r="AP71" s="34"/>
      <c r="AQ71" s="17">
        <f t="shared" si="12"/>
        <v>0</v>
      </c>
      <c r="AR71" s="17">
        <f t="shared" si="13"/>
        <v>3</v>
      </c>
      <c r="AS71" s="18"/>
      <c r="AT71" s="18"/>
      <c r="AU71" s="18"/>
      <c r="AV71" s="160" t="str">
        <f>IF(BW66=MAX(BW66:BW69),AV66,"")</f>
        <v/>
      </c>
      <c r="AW71" s="161" t="str">
        <f>IF(BX66=MAX(BX66:BX69),AV66,"")</f>
        <v>MILIANTI MARCO - TT S. POLO (PR)</v>
      </c>
      <c r="AX71" s="38" t="str">
        <f>IF(BY66=MAX(BY66:BY69),AV66,"")</f>
        <v/>
      </c>
      <c r="AY71" s="39" t="str">
        <f>IF(BZ66=MAX(BZ66:BZ69),AV66,"")</f>
        <v/>
      </c>
      <c r="BA71" s="37"/>
      <c r="BB71" s="37"/>
      <c r="BD71" s="156"/>
      <c r="BE71" s="156"/>
      <c r="BF71" s="156"/>
      <c r="BG71" s="156"/>
      <c r="BH71" s="156"/>
      <c r="BI71" s="156"/>
      <c r="BJ71" s="156"/>
      <c r="BK71" s="156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26"/>
      <c r="BY71" s="126"/>
      <c r="BZ71" s="126"/>
      <c r="CA71" s="28" t="str">
        <f t="shared" si="14"/>
        <v>f</v>
      </c>
      <c r="CB71" s="28" t="str">
        <f t="shared" si="15"/>
        <v>f</v>
      </c>
      <c r="CC71" s="28" t="str">
        <f t="shared" si="16"/>
        <v>f</v>
      </c>
      <c r="CD71" s="28">
        <f t="shared" si="17"/>
        <v>0</v>
      </c>
      <c r="CE71" s="28">
        <f t="shared" si="18"/>
        <v>0</v>
      </c>
      <c r="CF71" s="28">
        <f t="shared" si="19"/>
        <v>0</v>
      </c>
      <c r="CG71" s="28">
        <f t="shared" si="20"/>
        <v>3</v>
      </c>
    </row>
    <row r="72" spans="1:85" s="40" customFormat="1" ht="21.75" customHeight="1" x14ac:dyDescent="0.2">
      <c r="A72" s="302" t="s">
        <v>39</v>
      </c>
      <c r="B72" s="302"/>
      <c r="C72" s="302"/>
      <c r="D72" s="302"/>
      <c r="E72" s="302"/>
      <c r="F72" s="302"/>
      <c r="G72" s="302"/>
      <c r="H72" s="302"/>
      <c r="I72" s="302"/>
      <c r="J72" s="302"/>
      <c r="K72" s="302"/>
      <c r="L72" s="302"/>
      <c r="M72" s="302"/>
      <c r="N72" s="302"/>
      <c r="O72" s="302"/>
      <c r="P72" s="302"/>
      <c r="Q72" s="302"/>
      <c r="R72" s="302"/>
      <c r="S72" s="302"/>
      <c r="T72" s="302"/>
      <c r="U72" s="302"/>
      <c r="V72" s="302"/>
      <c r="W72" s="302"/>
      <c r="X72" s="302"/>
      <c r="Y72" s="302"/>
      <c r="Z72" s="302"/>
      <c r="AA72" s="302"/>
      <c r="AB72" s="302"/>
      <c r="AC72" s="302"/>
      <c r="AD72" s="302"/>
      <c r="AE72" s="302"/>
      <c r="AF72" s="302"/>
      <c r="AG72" s="302"/>
      <c r="AH72" s="302"/>
      <c r="AI72" s="302"/>
      <c r="AJ72" s="302"/>
      <c r="AK72" s="302"/>
      <c r="AL72" s="302"/>
      <c r="AM72" s="302"/>
      <c r="AN72" s="302"/>
      <c r="AO72" s="302"/>
      <c r="AP72" s="302"/>
      <c r="AQ72" s="303"/>
      <c r="AR72" s="303"/>
      <c r="AS72" s="6"/>
      <c r="AT72" s="6"/>
      <c r="AU72" s="6"/>
      <c r="AV72" s="160" t="str">
        <f>IF(BW67=MAX(BW66:BW69),AV67,"")</f>
        <v/>
      </c>
      <c r="AW72" s="161" t="str">
        <f>IF(BX67=MAX(BX66:BX69),AV67,"")</f>
        <v/>
      </c>
      <c r="AX72" s="38" t="str">
        <f>IF(BY67=MAX(BY66:BY69),AV67,"")</f>
        <v xml:space="preserve">RATHNAYAKE DON MANJULA (V. CASALGRANDE) </v>
      </c>
      <c r="AY72" s="39" t="str">
        <f>IF(BZ67=MAX(BZ66:BZ69),AV67,"")</f>
        <v/>
      </c>
      <c r="BA72" s="37"/>
      <c r="BB72" s="37"/>
      <c r="BD72" s="156"/>
      <c r="BE72" s="156"/>
      <c r="BF72" s="156"/>
      <c r="BG72" s="156"/>
      <c r="BH72" s="156"/>
      <c r="BI72" s="156"/>
      <c r="BJ72" s="156"/>
      <c r="BK72" s="156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26"/>
      <c r="BY72" s="126"/>
      <c r="BZ72" s="126"/>
    </row>
    <row r="73" spans="1:85" s="40" customFormat="1" ht="21.75" customHeight="1" x14ac:dyDescent="0.2">
      <c r="A73" s="295" t="s">
        <v>40</v>
      </c>
      <c r="B73" s="296"/>
      <c r="C73" s="296"/>
      <c r="D73" s="296"/>
      <c r="E73" s="296"/>
      <c r="F73" s="296"/>
      <c r="G73" s="296"/>
      <c r="H73" s="296"/>
      <c r="I73" s="296"/>
      <c r="J73" s="296"/>
      <c r="K73" s="296"/>
      <c r="L73" s="296"/>
      <c r="M73" s="296"/>
      <c r="N73" s="296"/>
      <c r="O73" s="296"/>
      <c r="P73" s="296"/>
      <c r="Q73" s="296"/>
      <c r="R73" s="296"/>
      <c r="S73" s="296"/>
      <c r="T73" s="296"/>
      <c r="U73" s="296"/>
      <c r="V73" s="296"/>
      <c r="W73" s="296"/>
      <c r="X73" s="296"/>
      <c r="Y73" s="296"/>
      <c r="Z73" s="297" t="s">
        <v>41</v>
      </c>
      <c r="AA73" s="298"/>
      <c r="AB73" s="298"/>
      <c r="AC73" s="297" t="s">
        <v>42</v>
      </c>
      <c r="AD73" s="297"/>
      <c r="AE73" s="297" t="s">
        <v>43</v>
      </c>
      <c r="AF73" s="297"/>
      <c r="AG73" s="297" t="s">
        <v>44</v>
      </c>
      <c r="AH73" s="297"/>
      <c r="AI73" s="297" t="s">
        <v>45</v>
      </c>
      <c r="AJ73" s="297"/>
      <c r="AK73" s="297" t="s">
        <v>24</v>
      </c>
      <c r="AL73" s="297"/>
      <c r="AM73" s="297" t="s">
        <v>46</v>
      </c>
      <c r="AN73" s="297"/>
      <c r="AO73" s="297" t="s">
        <v>47</v>
      </c>
      <c r="AP73" s="297"/>
      <c r="AQ73" s="334" t="s">
        <v>48</v>
      </c>
      <c r="AR73" s="335"/>
      <c r="AS73" s="35"/>
      <c r="AT73" s="35"/>
      <c r="AU73" s="35"/>
      <c r="AV73" s="160" t="str">
        <f>IF(BW68=MAX(BW66:BW69),AV68,"")</f>
        <v/>
      </c>
      <c r="AW73" s="161" t="str">
        <f>IF(BX68=MAX(BX66:BX69),AV68,"")</f>
        <v/>
      </c>
      <c r="AX73" s="38" t="str">
        <f>IF(BY68=MAX(BY66:BY69),AV68,"")</f>
        <v/>
      </c>
      <c r="AY73" s="39" t="str">
        <f>IF(BZ68=MAX(BZ66:BZ69),AV68,"")</f>
        <v>SLOBODENIUC OLGA - TT BISMANTOVA (RE)</v>
      </c>
      <c r="BA73" s="37"/>
      <c r="BB73" s="37"/>
      <c r="BD73" s="156"/>
      <c r="BE73" s="156"/>
      <c r="BF73" s="156"/>
      <c r="BG73" s="156"/>
      <c r="BH73" s="156"/>
      <c r="BI73" s="156"/>
      <c r="BJ73" s="156"/>
      <c r="BK73" s="156"/>
      <c r="BL73" s="157"/>
      <c r="BM73" s="157"/>
      <c r="BN73" s="157"/>
      <c r="BO73" s="157"/>
      <c r="BP73" s="157"/>
      <c r="BQ73" s="157"/>
      <c r="BR73" s="126"/>
      <c r="BS73" s="126"/>
      <c r="BT73" s="126"/>
      <c r="BU73" s="126"/>
      <c r="BV73" s="126"/>
      <c r="BW73" s="126"/>
      <c r="BX73" s="126"/>
      <c r="BY73" s="126"/>
      <c r="BZ73" s="126"/>
    </row>
    <row r="74" spans="1:85" s="40" customFormat="1" ht="24" customHeight="1" thickBot="1" x14ac:dyDescent="0.25">
      <c r="A74" s="292" t="str">
        <f>IF(BW66=MAX(BW66:BW69),AV66,IF(BW67=MAX(BW66:BW69),AV67,IF(BW68=MAX(BW66:BW69),AV68,IF(BW69=MAX(BW66:BW69),AV69,AV66))))</f>
        <v>VAVOTICI ALESSANDRO - TT ARSENAL (RE)</v>
      </c>
      <c r="B74" s="293"/>
      <c r="C74" s="293"/>
      <c r="D74" s="293"/>
      <c r="E74" s="293"/>
      <c r="F74" s="293"/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  <c r="X74" s="293"/>
      <c r="Y74" s="293"/>
      <c r="Z74" s="294">
        <f>IF(A74=AV66,BC66,IF(A74=AV67,BC67,IF(A74=AV68,BC68,IF(A74=AV69,BC69,"0"))))</f>
        <v>6</v>
      </c>
      <c r="AA74" s="294"/>
      <c r="AB74" s="294"/>
      <c r="AC74" s="271">
        <f>IF(A74=AV66,BG66,IF(A74=AV67,BG67,IF(A74=AV68,BG68,IF(A74=AV69,BG69,"0"))))</f>
        <v>3</v>
      </c>
      <c r="AD74" s="271"/>
      <c r="AE74" s="271">
        <f>IF(A74=AV66,BK66,IF(A74=AV67,BK67,IF(A74=AV68,BK68,IF(A74=AV69,BK69,"0"))))</f>
        <v>0</v>
      </c>
      <c r="AF74" s="271"/>
      <c r="AG74" s="271">
        <f>IF(A74=AV66,BL66,IF(A74=AV67,BL67,IF(A74=AV68,BL68,IF(A74=AV69,BL69,"0"))))</f>
        <v>9</v>
      </c>
      <c r="AH74" s="271"/>
      <c r="AI74" s="271">
        <f>IF(A74=AV66,BM66,IF(A74=AV67,BM67,IF(A74=AV68,BM68,IF(A74=AV69,BM69,"0"))))</f>
        <v>2</v>
      </c>
      <c r="AJ74" s="271"/>
      <c r="AK74" s="271">
        <f>SUM(AG74-AI74)</f>
        <v>7</v>
      </c>
      <c r="AL74" s="271"/>
      <c r="AM74" s="271">
        <f>IF(A74=AV66,BO66,IF(A74=AV67,BO67,IF(A74=AV68,BO68,IF(A74=AV69,BO69,"0"))))</f>
        <v>120</v>
      </c>
      <c r="AN74" s="271"/>
      <c r="AO74" s="271">
        <f>IF(A74=AV66,BP66,IF(A74=AV67,BP67,IF(A74=AV68,BP68,IF(A74=AV69,BP69,"0"))))</f>
        <v>90</v>
      </c>
      <c r="AP74" s="271"/>
      <c r="AQ74" s="271">
        <f>SUM(AM74-AO74)</f>
        <v>30</v>
      </c>
      <c r="AR74" s="272"/>
      <c r="AS74" s="37"/>
      <c r="AT74" s="37"/>
      <c r="AU74" s="37"/>
      <c r="AV74" s="160" t="str">
        <f>IF(BW69=MAX(BW66:BW69),AV69,"")</f>
        <v>VAVOTICI ALESSANDRO - TT ARSENAL (RE)</v>
      </c>
      <c r="AW74" s="161" t="str">
        <f>IF(BX69=MAX(BX66:BX69),AV69,"")</f>
        <v/>
      </c>
      <c r="AX74" s="41" t="str">
        <f>IF(BY69=MAX(BY66:BY69),AV69,"")</f>
        <v/>
      </c>
      <c r="AY74" s="42" t="str">
        <f>IF(BZ69=MAX(BZ66:BZ69),AV69,"")</f>
        <v/>
      </c>
      <c r="BA74" s="37"/>
      <c r="BB74" s="37"/>
      <c r="BD74" s="156"/>
      <c r="BE74" s="156"/>
      <c r="BF74" s="156"/>
      <c r="BG74" s="156"/>
      <c r="BH74" s="156"/>
      <c r="BI74" s="156"/>
      <c r="BJ74" s="156"/>
      <c r="BK74" s="156"/>
      <c r="BL74" s="157"/>
      <c r="BM74" s="157"/>
      <c r="BN74" s="157"/>
      <c r="BO74" s="157"/>
      <c r="BP74" s="157"/>
      <c r="BQ74" s="157"/>
      <c r="BR74" s="126"/>
      <c r="BS74" s="126"/>
      <c r="BT74" s="126"/>
      <c r="BU74" s="126"/>
      <c r="BV74" s="126"/>
      <c r="BW74" s="126"/>
      <c r="BX74" s="126"/>
      <c r="BY74" s="126"/>
      <c r="BZ74" s="126"/>
    </row>
    <row r="75" spans="1:85" s="40" customFormat="1" ht="24" customHeight="1" x14ac:dyDescent="0.2">
      <c r="A75" s="292" t="str">
        <f>IF(BX66=MAX(BX66:BX69),AV66,IF(BX67=MAX(BX66:BX69),AV67,IF(BX68=MAX(BX66:BX69),AV68,IF(BX69=MAX(BX66:BX69),AV69,AV67))))</f>
        <v>MILIANTI MARCO - TT S. POLO (PR)</v>
      </c>
      <c r="B75" s="293"/>
      <c r="C75" s="293"/>
      <c r="D75" s="293"/>
      <c r="E75" s="293"/>
      <c r="F75" s="293"/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4">
        <f>IF(A75=AV66,BC66,IF(A75=AV67,BC67,IF(A75=AV68,BC68,IF(A75=AV69,BC69,"0"))))</f>
        <v>4</v>
      </c>
      <c r="AA75" s="294"/>
      <c r="AB75" s="294"/>
      <c r="AC75" s="271">
        <f>IF(A75=AV66,BG66,IF(A75=AV67,BG67,IF(A75=AV68,BG68,IF(A75=AV69,BG69,"0"))))</f>
        <v>2</v>
      </c>
      <c r="AD75" s="271"/>
      <c r="AE75" s="271">
        <f>IF(A75=AV66,BK66,IF(A75=AV67,BK67,IF(A75=AV68,BK68,IF(A75=AV69,BK69,"0"))))</f>
        <v>1</v>
      </c>
      <c r="AF75" s="271"/>
      <c r="AG75" s="271">
        <f>IF(A75=AV66,BL66,IF(A75=AV67,BL67,IF(A75=AV68,BL68,IF(A75=AV69,BL69,"0"))))</f>
        <v>7</v>
      </c>
      <c r="AH75" s="271"/>
      <c r="AI75" s="271">
        <f>IF(A75=AV66,BM66,IF(A75=AV67,BM67,IF(A75=AV68,BM68,IF(A75=AV69,BM69,"0"))))</f>
        <v>3</v>
      </c>
      <c r="AJ75" s="271"/>
      <c r="AK75" s="271">
        <f>SUM(AG75-AI75)</f>
        <v>4</v>
      </c>
      <c r="AL75" s="271"/>
      <c r="AM75" s="271">
        <f>IF(A75=AV66,BO66,IF(A75=AV67,BO67,IF(A75=AV68,BO68,IF(A75=AV69,BO69,"0"))))</f>
        <v>106</v>
      </c>
      <c r="AN75" s="271"/>
      <c r="AO75" s="271">
        <f>IF(A75=AV66,BP66,IF(A75=AV67,BP67,IF(A75=AV68,BP68,IF(A75=AV69,BP69,"0"))))</f>
        <v>79</v>
      </c>
      <c r="AP75" s="271"/>
      <c r="AQ75" s="271">
        <f>SUM(AM75-AO75)</f>
        <v>27</v>
      </c>
      <c r="AR75" s="272"/>
      <c r="AS75" s="37"/>
      <c r="AT75" s="37"/>
      <c r="AU75" s="37"/>
      <c r="AV75" s="336" t="s">
        <v>37</v>
      </c>
      <c r="AW75" s="337"/>
      <c r="BD75" s="125"/>
      <c r="BE75" s="125"/>
      <c r="BF75" s="125"/>
      <c r="BG75" s="125"/>
      <c r="BH75" s="125"/>
      <c r="BI75" s="125"/>
      <c r="BJ75" s="125"/>
      <c r="BK75" s="125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</row>
    <row r="76" spans="1:85" s="40" customFormat="1" ht="24" customHeight="1" x14ac:dyDescent="0.2">
      <c r="A76" s="292" t="str">
        <f>IF(BY66=MAX(BY66:BY69),AV66,IF(BY67=MAX(BY66:BY69),AV67,IF(BY68=MAX(BY66:BY69),AV68,IF(BY69=MAX(BY66:BY69),AV69,AV68))))</f>
        <v xml:space="preserve">RATHNAYAKE DON MANJULA (V. CASALGRANDE) </v>
      </c>
      <c r="B76" s="293"/>
      <c r="C76" s="293"/>
      <c r="D76" s="293"/>
      <c r="E76" s="293"/>
      <c r="F76" s="293"/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  <c r="X76" s="293"/>
      <c r="Y76" s="293"/>
      <c r="Z76" s="294">
        <f>IF(A76=AV66,BC66,IF(A76=AV67,BC67,IF(A76=AV68,BC68,IF(A76=AV69,BC69,"0"))))</f>
        <v>2</v>
      </c>
      <c r="AA76" s="294"/>
      <c r="AB76" s="294"/>
      <c r="AC76" s="271">
        <f>IF(A76=AV66,BG66,IF(A76=AV67,BG67,IF(A76=AV68,BG68,IF(A76=AV69,BG69,"0"))))</f>
        <v>1</v>
      </c>
      <c r="AD76" s="271"/>
      <c r="AE76" s="271">
        <f>IF(A76=AV66,BK66,IF(A76=AV67,BK67,IF(A76=AV68,BK68,IF(A76=AV69,BK69,"0"))))</f>
        <v>2</v>
      </c>
      <c r="AF76" s="271"/>
      <c r="AG76" s="271">
        <f>IF(A76=AV66,BL66,IF(A76=AV67,BL67,IF(A76=AV68,BL68,IF(A76=AV69,BL69,"0"))))</f>
        <v>4</v>
      </c>
      <c r="AH76" s="271"/>
      <c r="AI76" s="271">
        <f>IF(A76=AV66,BM66,IF(A76=AV67,BM67,IF(A76=AV68,BM68,IF(A76=AV69,BM69,"0"))))</f>
        <v>7</v>
      </c>
      <c r="AJ76" s="271"/>
      <c r="AK76" s="271">
        <f>SUM(AG76-AI76)</f>
        <v>-3</v>
      </c>
      <c r="AL76" s="271"/>
      <c r="AM76" s="271">
        <f>IF(A76=AV66,BO66,IF(A76=AV67,BO67,IF(A76=AV68,BO68,IF(A76=AV69,BO69,"0"))))</f>
        <v>93</v>
      </c>
      <c r="AN76" s="271"/>
      <c r="AO76" s="271">
        <f>IF(A76=AV66,BP66,IF(A76=AV67,BP67,IF(A76=AV68,BP68,IF(A76=AV69,BP69,"0"))))</f>
        <v>112</v>
      </c>
      <c r="AP76" s="271"/>
      <c r="AQ76" s="271">
        <f>SUM(AM76-AO76)</f>
        <v>-19</v>
      </c>
      <c r="AR76" s="272"/>
      <c r="AS76" s="37"/>
      <c r="AT76" s="37"/>
      <c r="AU76" s="37"/>
      <c r="AV76" s="273" t="str">
        <f>A74</f>
        <v>VAVOTICI ALESSANDRO - TT ARSENAL (RE)</v>
      </c>
      <c r="AW76" s="274"/>
      <c r="BD76" s="125"/>
      <c r="BE76" s="125"/>
      <c r="BF76" s="125"/>
      <c r="BG76" s="125"/>
      <c r="BH76" s="125"/>
      <c r="BI76" s="125"/>
      <c r="BJ76" s="125"/>
      <c r="BK76" s="125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</row>
    <row r="77" spans="1:85" s="40" customFormat="1" ht="24" customHeight="1" x14ac:dyDescent="0.2">
      <c r="A77" s="289" t="str">
        <f>IF(BZ66=MAX(BZ66:BZ69),AV66,IF(BZ67=MAX(BZ66:BZ69),AV67,IF(BZ68=MAX(BZ66:BZ69),AV68,IF(BZ69=MAX(BZ66:BZ69),AV69,AV69))))</f>
        <v>SLOBODENIUC OLGA - TT BISMANTOVA (RE)</v>
      </c>
      <c r="B77" s="290"/>
      <c r="C77" s="290"/>
      <c r="D77" s="290"/>
      <c r="E77" s="290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1">
        <f>IF(A77=AV66,BC66,IF(A77=AV67,BC67,IF(A77=AV68,BC68,IF(A77=AV69,BC69,"0"))))</f>
        <v>0</v>
      </c>
      <c r="AA77" s="291"/>
      <c r="AB77" s="291"/>
      <c r="AC77" s="267">
        <f>IF(A77=AV66,BG66,IF(A77=AV67,BG67,IF(A77=AV68,BG68,IF(A77=AV69,BG69,"0"))))</f>
        <v>0</v>
      </c>
      <c r="AD77" s="267"/>
      <c r="AE77" s="267">
        <f>IF(A77=AV66,BK66,IF(A77=AV67,BK67,IF(A77=AV68,BK68,IF(A77=AV69,BK69,"0"))))</f>
        <v>3</v>
      </c>
      <c r="AF77" s="267"/>
      <c r="AG77" s="267">
        <f>IF(A77=AV66,BL66,IF(A77=AV67,BL67,IF(A77=AV68,BL68,IF(A77=AV69,BL69,"0"))))</f>
        <v>1</v>
      </c>
      <c r="AH77" s="267"/>
      <c r="AI77" s="267">
        <f>IF(A77=AV66,BM66,IF(A77=AV67,BM67,IF(A77=AV68,BM68,IF(A77=AV69,BM69,"0"))))</f>
        <v>9</v>
      </c>
      <c r="AJ77" s="267"/>
      <c r="AK77" s="267">
        <f>SUM(AG77-AI77)</f>
        <v>-8</v>
      </c>
      <c r="AL77" s="267"/>
      <c r="AM77" s="267">
        <f>IF(A77=AV66,BO66,IF(A77=AV67,BO67,IF(A77=AV68,BO68,IF(A77=AV69,BO69,"0"))))</f>
        <v>70</v>
      </c>
      <c r="AN77" s="267"/>
      <c r="AO77" s="267">
        <f>IF(A77=AV66,BP66,IF(A77=AV67,BP67,IF(A77=AV68,BP68,IF(A77=AV69,BP69,"0"))))</f>
        <v>108</v>
      </c>
      <c r="AP77" s="267"/>
      <c r="AQ77" s="267">
        <f>SUM(AM77-AO77)</f>
        <v>-38</v>
      </c>
      <c r="AR77" s="268"/>
      <c r="AS77" s="37"/>
      <c r="AT77" s="37"/>
      <c r="AU77" s="37"/>
      <c r="AV77" s="269" t="str">
        <f>A75</f>
        <v>MILIANTI MARCO - TT S. POLO (PR)</v>
      </c>
      <c r="AW77" s="270"/>
      <c r="BD77" s="125"/>
      <c r="BE77" s="125"/>
      <c r="BF77" s="125"/>
      <c r="BG77" s="125"/>
      <c r="BH77" s="125"/>
      <c r="BI77" s="125"/>
      <c r="BJ77" s="125"/>
      <c r="BK77" s="125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</row>
  </sheetData>
  <sheetProtection sheet="1" objects="1" scenarios="1"/>
  <mergeCells count="382">
    <mergeCell ref="AG74:AH74"/>
    <mergeCell ref="AI74:AJ74"/>
    <mergeCell ref="BH64:BK64"/>
    <mergeCell ref="AO64:AR64"/>
    <mergeCell ref="AC77:AD77"/>
    <mergeCell ref="AV75:AW75"/>
    <mergeCell ref="AG73:AH73"/>
    <mergeCell ref="AI73:AJ73"/>
    <mergeCell ref="AK73:AL73"/>
    <mergeCell ref="AM73:AN73"/>
    <mergeCell ref="AO73:AP73"/>
    <mergeCell ref="AQ73:AR73"/>
    <mergeCell ref="AG65:AH65"/>
    <mergeCell ref="AI65:AJ65"/>
    <mergeCell ref="AK65:AL65"/>
    <mergeCell ref="BR64:BZ64"/>
    <mergeCell ref="CA64:CE64"/>
    <mergeCell ref="AM65:AN65"/>
    <mergeCell ref="AO65:AP65"/>
    <mergeCell ref="AQ65:AR65"/>
    <mergeCell ref="AW64:BC64"/>
    <mergeCell ref="BD64:BG64"/>
    <mergeCell ref="BO64:BQ64"/>
    <mergeCell ref="BL64:BN64"/>
    <mergeCell ref="AK64:AN64"/>
    <mergeCell ref="D66:Q66"/>
    <mergeCell ref="S66:AF66"/>
    <mergeCell ref="D67:Q67"/>
    <mergeCell ref="S67:AF67"/>
    <mergeCell ref="A64:Q64"/>
    <mergeCell ref="R64:AH64"/>
    <mergeCell ref="C65:AF65"/>
    <mergeCell ref="A62:AR62"/>
    <mergeCell ref="A63:AR63"/>
    <mergeCell ref="A59:Y59"/>
    <mergeCell ref="Z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V59:AW59"/>
    <mergeCell ref="AV60:AW60"/>
    <mergeCell ref="AO60:AP60"/>
    <mergeCell ref="AQ60:AR60"/>
    <mergeCell ref="AV58:AW58"/>
    <mergeCell ref="AO58:AP58"/>
    <mergeCell ref="AQ58:AR58"/>
    <mergeCell ref="AG57:AH57"/>
    <mergeCell ref="AI57:AJ57"/>
    <mergeCell ref="AK57:AL57"/>
    <mergeCell ref="AM57:AN57"/>
    <mergeCell ref="AO57:AP57"/>
    <mergeCell ref="AQ57:AR57"/>
    <mergeCell ref="AG58:AH58"/>
    <mergeCell ref="AM56:AN56"/>
    <mergeCell ref="AO56:AP56"/>
    <mergeCell ref="AQ56:AR56"/>
    <mergeCell ref="A57:Y57"/>
    <mergeCell ref="Z57:AB57"/>
    <mergeCell ref="AC57:AD57"/>
    <mergeCell ref="AE57:AF57"/>
    <mergeCell ref="AG56:AH56"/>
    <mergeCell ref="AI56:AJ56"/>
    <mergeCell ref="AK56:AL56"/>
    <mergeCell ref="AQ48:AR48"/>
    <mergeCell ref="AW47:BC47"/>
    <mergeCell ref="BO47:BQ47"/>
    <mergeCell ref="BD47:BG47"/>
    <mergeCell ref="BH47:BK47"/>
    <mergeCell ref="BL47:BN47"/>
    <mergeCell ref="AM48:AN48"/>
    <mergeCell ref="AO48:AP48"/>
    <mergeCell ref="A47:Q47"/>
    <mergeCell ref="R47:AH47"/>
    <mergeCell ref="AK47:AN47"/>
    <mergeCell ref="AO47:AR47"/>
    <mergeCell ref="C48:AF48"/>
    <mergeCell ref="AG48:AH48"/>
    <mergeCell ref="AI48:AJ48"/>
    <mergeCell ref="AK48:AL48"/>
    <mergeCell ref="BR47:BZ47"/>
    <mergeCell ref="CA47:CE47"/>
    <mergeCell ref="A45:AR45"/>
    <mergeCell ref="AQ42:AR42"/>
    <mergeCell ref="Z42:AB42"/>
    <mergeCell ref="AM42:AN42"/>
    <mergeCell ref="A42:Y42"/>
    <mergeCell ref="A46:AR46"/>
    <mergeCell ref="AC42:AD42"/>
    <mergeCell ref="AE42:AF42"/>
    <mergeCell ref="AG42:AH42"/>
    <mergeCell ref="AM40:AN40"/>
    <mergeCell ref="AO40:AP40"/>
    <mergeCell ref="AQ40:AR40"/>
    <mergeCell ref="AG40:AH40"/>
    <mergeCell ref="AQ41:AR41"/>
    <mergeCell ref="AG41:AH41"/>
    <mergeCell ref="AI41:AJ41"/>
    <mergeCell ref="AK41:AL41"/>
    <mergeCell ref="AO41:AP41"/>
    <mergeCell ref="AI39:AJ39"/>
    <mergeCell ref="AK39:AL39"/>
    <mergeCell ref="AM39:AN39"/>
    <mergeCell ref="AO39:AP39"/>
    <mergeCell ref="AQ39:AR39"/>
    <mergeCell ref="A39:Y39"/>
    <mergeCell ref="Z39:AB39"/>
    <mergeCell ref="AC39:AD39"/>
    <mergeCell ref="AE39:AF39"/>
    <mergeCell ref="AW37:AX37"/>
    <mergeCell ref="AW38:AX38"/>
    <mergeCell ref="BL34:BN34"/>
    <mergeCell ref="BO34:BQ34"/>
    <mergeCell ref="AZ34:BC34"/>
    <mergeCell ref="BD34:BG34"/>
    <mergeCell ref="BH34:BK34"/>
    <mergeCell ref="AZ20:BC20"/>
    <mergeCell ref="BR20:BY20"/>
    <mergeCell ref="BD20:BG20"/>
    <mergeCell ref="D23:Q23"/>
    <mergeCell ref="S23:AF23"/>
    <mergeCell ref="AK20:AL20"/>
    <mergeCell ref="AM20:AN20"/>
    <mergeCell ref="BZ34:CD34"/>
    <mergeCell ref="AW36:AX36"/>
    <mergeCell ref="A26:Y26"/>
    <mergeCell ref="Z26:AB26"/>
    <mergeCell ref="AC26:AD26"/>
    <mergeCell ref="AE26:AF26"/>
    <mergeCell ref="BR34:BY34"/>
    <mergeCell ref="AO34:AP34"/>
    <mergeCell ref="AQ34:AR34"/>
    <mergeCell ref="AO26:AP26"/>
    <mergeCell ref="AG25:AH25"/>
    <mergeCell ref="AI25:AJ25"/>
    <mergeCell ref="AO25:AP25"/>
    <mergeCell ref="AQ25:AR25"/>
    <mergeCell ref="AW22:AX22"/>
    <mergeCell ref="AW23:AX23"/>
    <mergeCell ref="A24:AR24"/>
    <mergeCell ref="AW24:AX24"/>
    <mergeCell ref="A25:Y25"/>
    <mergeCell ref="Z25:AB25"/>
    <mergeCell ref="AC25:AD25"/>
    <mergeCell ref="AE25:AF25"/>
    <mergeCell ref="AQ26:AR26"/>
    <mergeCell ref="AK25:AL25"/>
    <mergeCell ref="AM25:AN25"/>
    <mergeCell ref="AG26:AH26"/>
    <mergeCell ref="AI26:AJ26"/>
    <mergeCell ref="AK26:AL26"/>
    <mergeCell ref="AM26:AN26"/>
    <mergeCell ref="AQ4:AR4"/>
    <mergeCell ref="BZ20:CD20"/>
    <mergeCell ref="D21:Q21"/>
    <mergeCell ref="S21:AF21"/>
    <mergeCell ref="BH20:BK20"/>
    <mergeCell ref="BL20:BN20"/>
    <mergeCell ref="BO20:BQ20"/>
    <mergeCell ref="C20:AF20"/>
    <mergeCell ref="AG20:AH20"/>
    <mergeCell ref="AQ20:AR20"/>
    <mergeCell ref="S5:AF5"/>
    <mergeCell ref="D5:Q5"/>
    <mergeCell ref="A9:Y9"/>
    <mergeCell ref="Z9:AB9"/>
    <mergeCell ref="AC9:AD9"/>
    <mergeCell ref="A1:AR1"/>
    <mergeCell ref="A2:AR2"/>
    <mergeCell ref="A3:Q3"/>
    <mergeCell ref="AK3:AN3"/>
    <mergeCell ref="AO3:AR3"/>
    <mergeCell ref="AQ9:AR9"/>
    <mergeCell ref="AI12:AJ12"/>
    <mergeCell ref="AK12:AL12"/>
    <mergeCell ref="AM12:AN12"/>
    <mergeCell ref="A12:Y12"/>
    <mergeCell ref="Z12:AB12"/>
    <mergeCell ref="AC12:AD12"/>
    <mergeCell ref="AE12:AF12"/>
    <mergeCell ref="D22:Q22"/>
    <mergeCell ref="S22:AF22"/>
    <mergeCell ref="AO20:AP20"/>
    <mergeCell ref="AK9:AL9"/>
    <mergeCell ref="AM9:AN9"/>
    <mergeCell ref="AO9:AP9"/>
    <mergeCell ref="AI20:AJ20"/>
    <mergeCell ref="D35:Q35"/>
    <mergeCell ref="S35:AF35"/>
    <mergeCell ref="C34:AF34"/>
    <mergeCell ref="A38:AR38"/>
    <mergeCell ref="D36:Q36"/>
    <mergeCell ref="S36:AF36"/>
    <mergeCell ref="AG34:AH34"/>
    <mergeCell ref="AI34:AJ34"/>
    <mergeCell ref="AK34:AL34"/>
    <mergeCell ref="AM34:AN34"/>
    <mergeCell ref="AO42:AP42"/>
    <mergeCell ref="AM41:AN41"/>
    <mergeCell ref="AI42:AJ42"/>
    <mergeCell ref="AK42:AL42"/>
    <mergeCell ref="AI40:AJ40"/>
    <mergeCell ref="AK40:AL40"/>
    <mergeCell ref="D50:Q50"/>
    <mergeCell ref="S50:AF50"/>
    <mergeCell ref="D51:Q51"/>
    <mergeCell ref="S51:AF51"/>
    <mergeCell ref="AG39:AH39"/>
    <mergeCell ref="D49:Q49"/>
    <mergeCell ref="S49:AF49"/>
    <mergeCell ref="A40:Y40"/>
    <mergeCell ref="Z40:AB40"/>
    <mergeCell ref="AC40:AD40"/>
    <mergeCell ref="D37:Q37"/>
    <mergeCell ref="S37:AF37"/>
    <mergeCell ref="A41:Y41"/>
    <mergeCell ref="Z41:AB41"/>
    <mergeCell ref="AC41:AD41"/>
    <mergeCell ref="AE41:AF41"/>
    <mergeCell ref="AE40:AF40"/>
    <mergeCell ref="AC56:AD56"/>
    <mergeCell ref="AE56:AF56"/>
    <mergeCell ref="D52:Q52"/>
    <mergeCell ref="S52:AF52"/>
    <mergeCell ref="D53:Q53"/>
    <mergeCell ref="S53:AF53"/>
    <mergeCell ref="AI60:AJ60"/>
    <mergeCell ref="AK60:AL60"/>
    <mergeCell ref="Z58:AB58"/>
    <mergeCell ref="AC58:AD58"/>
    <mergeCell ref="AE58:AF58"/>
    <mergeCell ref="D54:Q54"/>
    <mergeCell ref="S54:AF54"/>
    <mergeCell ref="A55:AR55"/>
    <mergeCell ref="A56:Y56"/>
    <mergeCell ref="Z56:AB56"/>
    <mergeCell ref="AI58:AJ58"/>
    <mergeCell ref="AK58:AL58"/>
    <mergeCell ref="AM58:AN58"/>
    <mergeCell ref="A58:Y58"/>
    <mergeCell ref="AM60:AN60"/>
    <mergeCell ref="A60:Y60"/>
    <mergeCell ref="Z60:AB60"/>
    <mergeCell ref="AC60:AD60"/>
    <mergeCell ref="AE60:AF60"/>
    <mergeCell ref="AG60:AH60"/>
    <mergeCell ref="D71:Q71"/>
    <mergeCell ref="S71:AF71"/>
    <mergeCell ref="A72:AR72"/>
    <mergeCell ref="D68:Q68"/>
    <mergeCell ref="S68:AF68"/>
    <mergeCell ref="D69:Q69"/>
    <mergeCell ref="S69:AF69"/>
    <mergeCell ref="D70:Q70"/>
    <mergeCell ref="S70:AF70"/>
    <mergeCell ref="A73:Y73"/>
    <mergeCell ref="Z73:AB73"/>
    <mergeCell ref="AC73:AD73"/>
    <mergeCell ref="AE73:AF73"/>
    <mergeCell ref="A74:Y74"/>
    <mergeCell ref="Z74:AB74"/>
    <mergeCell ref="AC74:AD74"/>
    <mergeCell ref="AE74:AF74"/>
    <mergeCell ref="AO74:AP74"/>
    <mergeCell ref="AQ74:AR74"/>
    <mergeCell ref="A75:Y75"/>
    <mergeCell ref="Z75:AB75"/>
    <mergeCell ref="AC75:AD75"/>
    <mergeCell ref="AE75:AF75"/>
    <mergeCell ref="AG75:AH75"/>
    <mergeCell ref="AI75:AJ75"/>
    <mergeCell ref="AK75:AL75"/>
    <mergeCell ref="AK74:AL74"/>
    <mergeCell ref="A77:Y77"/>
    <mergeCell ref="Z77:AB77"/>
    <mergeCell ref="A76:Y76"/>
    <mergeCell ref="Z76:AB76"/>
    <mergeCell ref="AC76:AD76"/>
    <mergeCell ref="AE76:AF76"/>
    <mergeCell ref="AE77:AF77"/>
    <mergeCell ref="AO77:AP77"/>
    <mergeCell ref="AG77:AH77"/>
    <mergeCell ref="AI77:AJ77"/>
    <mergeCell ref="AK77:AL77"/>
    <mergeCell ref="AM77:AN77"/>
    <mergeCell ref="AK76:AL76"/>
    <mergeCell ref="AG76:AH76"/>
    <mergeCell ref="AI76:AJ76"/>
    <mergeCell ref="AW6:AX6"/>
    <mergeCell ref="AW7:AX7"/>
    <mergeCell ref="A8:AR8"/>
    <mergeCell ref="AW8:AX8"/>
    <mergeCell ref="D6:Q6"/>
    <mergeCell ref="AM75:AN75"/>
    <mergeCell ref="AO75:AP75"/>
    <mergeCell ref="S6:AF6"/>
    <mergeCell ref="D7:Q7"/>
    <mergeCell ref="S7:AF7"/>
    <mergeCell ref="BR4:BY4"/>
    <mergeCell ref="BZ4:CD4"/>
    <mergeCell ref="AQ77:AR77"/>
    <mergeCell ref="AV77:AW77"/>
    <mergeCell ref="AQ75:AR75"/>
    <mergeCell ref="AM76:AN76"/>
    <mergeCell ref="AO76:AP76"/>
    <mergeCell ref="AQ76:AR76"/>
    <mergeCell ref="AV76:AW76"/>
    <mergeCell ref="AM74:AN74"/>
    <mergeCell ref="BD4:BG4"/>
    <mergeCell ref="BH4:BK4"/>
    <mergeCell ref="C4:AF4"/>
    <mergeCell ref="AG4:AH4"/>
    <mergeCell ref="BL4:BN4"/>
    <mergeCell ref="BO4:BQ4"/>
    <mergeCell ref="AI4:AJ4"/>
    <mergeCell ref="AK4:AL4"/>
    <mergeCell ref="AM4:AN4"/>
    <mergeCell ref="AO4:AP4"/>
    <mergeCell ref="AG10:AH10"/>
    <mergeCell ref="R3:AJ3"/>
    <mergeCell ref="AZ4:BC4"/>
    <mergeCell ref="AG9:AH9"/>
    <mergeCell ref="AI9:AJ9"/>
    <mergeCell ref="AE9:AF9"/>
    <mergeCell ref="AI10:AJ10"/>
    <mergeCell ref="AK10:AL10"/>
    <mergeCell ref="AM10:AN10"/>
    <mergeCell ref="A10:Y10"/>
    <mergeCell ref="Z10:AB10"/>
    <mergeCell ref="AC10:AD10"/>
    <mergeCell ref="AE10:AF10"/>
    <mergeCell ref="AO10:AP10"/>
    <mergeCell ref="AQ10:AR10"/>
    <mergeCell ref="A11:Y11"/>
    <mergeCell ref="Z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17:AR17"/>
    <mergeCell ref="A19:Q19"/>
    <mergeCell ref="R19:AJ19"/>
    <mergeCell ref="AK19:AN19"/>
    <mergeCell ref="AO19:AR19"/>
    <mergeCell ref="AO12:AP12"/>
    <mergeCell ref="AQ12:AR12"/>
    <mergeCell ref="AG12:AH12"/>
    <mergeCell ref="A18:AR18"/>
    <mergeCell ref="AG27:AH27"/>
    <mergeCell ref="AI27:AJ27"/>
    <mergeCell ref="AK27:AL27"/>
    <mergeCell ref="AM27:AN27"/>
    <mergeCell ref="A27:Y27"/>
    <mergeCell ref="Z27:AB27"/>
    <mergeCell ref="AC27:AD27"/>
    <mergeCell ref="AE27:AF27"/>
    <mergeCell ref="AO27:AP27"/>
    <mergeCell ref="AQ27:AR27"/>
    <mergeCell ref="A28:Y28"/>
    <mergeCell ref="Z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32:AR32"/>
    <mergeCell ref="A33:Q33"/>
    <mergeCell ref="R33:AJ33"/>
    <mergeCell ref="AK33:AN33"/>
    <mergeCell ref="AO33:AR33"/>
    <mergeCell ref="A31:AR31"/>
  </mergeCells>
  <phoneticPr fontId="0" type="noConversion"/>
  <pageMargins left="0.75" right="0.75" top="1" bottom="1" header="0.5" footer="0.5"/>
  <pageSetup paperSize="9" scale="85" orientation="portrait" blackAndWhite="1" r:id="rId1"/>
  <headerFooter alignWithMargins="0"/>
  <rowBreaks count="2" manualBreakCount="2">
    <brk id="30" max="43" man="1"/>
    <brk id="60" max="43" man="1"/>
  </rowBreaks>
  <colBreaks count="1" manualBreakCount="1">
    <brk id="4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102"/>
  <sheetViews>
    <sheetView showGridLines="0" topLeftCell="M1" zoomScale="70" zoomScaleNormal="70" workbookViewId="0">
      <selection activeCell="P27" sqref="P27"/>
    </sheetView>
  </sheetViews>
  <sheetFormatPr defaultColWidth="4.7109375" defaultRowHeight="24.75" customHeight="1" x14ac:dyDescent="0.2"/>
  <cols>
    <col min="1" max="1" width="5.7109375" style="53" customWidth="1"/>
    <col min="2" max="2" width="5.7109375" style="54" customWidth="1"/>
    <col min="3" max="3" width="2.7109375" style="56" customWidth="1"/>
    <col min="4" max="4" width="20.7109375" style="91" customWidth="1"/>
    <col min="5" max="5" width="1.7109375" style="91" customWidth="1"/>
    <col min="6" max="6" width="20.7109375" style="91" customWidth="1"/>
    <col min="7" max="26" width="5.7109375" style="56" customWidth="1"/>
    <col min="27" max="27" width="18.140625" style="56" customWidth="1"/>
    <col min="28" max="31" width="5.140625" style="56" customWidth="1"/>
    <col min="32" max="32" width="2.5703125" style="56" customWidth="1"/>
    <col min="33" max="33" width="0.85546875" style="56" customWidth="1"/>
    <col min="34" max="37" width="5.140625" style="56" customWidth="1"/>
    <col min="38" max="38" width="2.5703125" style="56" customWidth="1"/>
    <col min="39" max="39" width="0.85546875" style="56" customWidth="1"/>
    <col min="40" max="43" width="5.140625" style="56" customWidth="1"/>
    <col min="44" max="44" width="2.5703125" style="56" customWidth="1"/>
    <col min="45" max="45" width="0.85546875" style="56" customWidth="1"/>
    <col min="46" max="49" width="5.140625" style="56" customWidth="1"/>
    <col min="50" max="50" width="2.5703125" style="56" customWidth="1"/>
    <col min="51" max="51" width="0.85546875" style="56" customWidth="1"/>
    <col min="52" max="52" width="18.5703125" style="56" customWidth="1"/>
    <col min="53" max="16384" width="4.7109375" style="56"/>
  </cols>
  <sheetData>
    <row r="1" spans="1:53" ht="21" customHeight="1" x14ac:dyDescent="0.2">
      <c r="C1" s="345" t="s">
        <v>71</v>
      </c>
      <c r="D1" s="345"/>
      <c r="E1" s="345"/>
      <c r="F1" s="345"/>
      <c r="G1" s="345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55"/>
      <c r="T1" s="55"/>
      <c r="U1" s="55"/>
      <c r="V1" s="55"/>
      <c r="W1" s="55"/>
      <c r="X1" s="55"/>
      <c r="Y1" s="55"/>
      <c r="Z1" s="55"/>
      <c r="AB1" s="350" t="str">
        <f>REPT('lista di qualificazione'!A1,1)</f>
        <v>Cat.  FITeT A M/F</v>
      </c>
      <c r="AC1" s="350"/>
      <c r="AD1" s="350"/>
      <c r="AE1" s="350"/>
      <c r="AF1" s="350"/>
      <c r="AG1" s="350"/>
      <c r="AH1" s="350"/>
      <c r="AI1" s="350"/>
      <c r="AJ1" s="350"/>
      <c r="AK1" s="350"/>
      <c r="AL1" s="350"/>
      <c r="AM1" s="350"/>
      <c r="AN1" s="350"/>
      <c r="AO1" s="350"/>
      <c r="AP1" s="350"/>
      <c r="AQ1" s="350"/>
      <c r="AR1" s="350"/>
      <c r="AS1" s="350"/>
      <c r="AT1" s="350"/>
      <c r="AU1" s="350"/>
      <c r="AV1" s="350"/>
      <c r="AW1" s="350"/>
      <c r="AX1" s="350"/>
      <c r="AY1" s="350"/>
      <c r="AZ1" s="350"/>
      <c r="BA1" s="350"/>
    </row>
    <row r="2" spans="1:53" ht="18.75" customHeight="1" thickBot="1" x14ac:dyDescent="0.25">
      <c r="A2" s="57"/>
      <c r="B2" s="58"/>
      <c r="C2" s="59"/>
      <c r="D2" s="60"/>
      <c r="E2" s="60"/>
      <c r="F2" s="60"/>
      <c r="S2" s="265" t="s">
        <v>16</v>
      </c>
      <c r="T2" s="266"/>
      <c r="U2" s="266"/>
      <c r="V2" s="266"/>
      <c r="W2" s="266"/>
      <c r="X2" s="266"/>
      <c r="Y2" s="266"/>
      <c r="Z2" s="222"/>
      <c r="AB2" s="343" t="s">
        <v>72</v>
      </c>
      <c r="AC2" s="343"/>
      <c r="AD2" s="343"/>
      <c r="AE2" s="343"/>
      <c r="AF2" s="166"/>
      <c r="AG2" s="166"/>
      <c r="AH2" s="343" t="s">
        <v>73</v>
      </c>
      <c r="AI2" s="343"/>
      <c r="AJ2" s="343"/>
      <c r="AK2" s="343"/>
      <c r="AM2" s="343" t="s">
        <v>74</v>
      </c>
      <c r="AN2" s="343"/>
      <c r="AO2" s="343"/>
      <c r="AP2" s="343"/>
      <c r="AQ2" s="343"/>
      <c r="AR2" s="343"/>
      <c r="AS2" s="343" t="s">
        <v>103</v>
      </c>
      <c r="AT2" s="343"/>
      <c r="AU2" s="343"/>
      <c r="AV2" s="343"/>
      <c r="AW2" s="343"/>
      <c r="AX2" s="343"/>
      <c r="AY2" s="343"/>
    </row>
    <row r="3" spans="1:53" ht="24.75" customHeight="1" thickBot="1" x14ac:dyDescent="0.25">
      <c r="A3" s="61" t="s">
        <v>2</v>
      </c>
      <c r="B3" s="62" t="s">
        <v>3</v>
      </c>
      <c r="C3" s="338" t="s">
        <v>76</v>
      </c>
      <c r="D3" s="339"/>
      <c r="E3" s="339"/>
      <c r="F3" s="340"/>
      <c r="G3" s="341" t="s">
        <v>5</v>
      </c>
      <c r="H3" s="342"/>
      <c r="I3" s="341" t="s">
        <v>6</v>
      </c>
      <c r="J3" s="342"/>
      <c r="K3" s="341" t="s">
        <v>7</v>
      </c>
      <c r="L3" s="342"/>
      <c r="M3" s="341" t="s">
        <v>8</v>
      </c>
      <c r="N3" s="342"/>
      <c r="O3" s="341" t="s">
        <v>9</v>
      </c>
      <c r="P3" s="342"/>
      <c r="Q3" s="346" t="s">
        <v>10</v>
      </c>
      <c r="R3" s="347"/>
      <c r="S3" s="19" t="s">
        <v>29</v>
      </c>
      <c r="T3" s="19" t="s">
        <v>30</v>
      </c>
      <c r="U3" s="19" t="s">
        <v>31</v>
      </c>
      <c r="V3" s="19" t="s">
        <v>32</v>
      </c>
      <c r="W3" s="19" t="s">
        <v>33</v>
      </c>
      <c r="X3" s="19" t="s">
        <v>34</v>
      </c>
      <c r="Y3" s="19" t="s">
        <v>35</v>
      </c>
      <c r="Z3" s="223"/>
      <c r="AA3" s="53"/>
      <c r="AB3" s="344" t="str">
        <f>D8</f>
        <v>TINI ALESSANDRO - TT S. POLO (PR)</v>
      </c>
      <c r="AC3" s="344"/>
      <c r="AD3" s="344"/>
      <c r="AE3" s="344"/>
      <c r="AF3" s="168"/>
    </row>
    <row r="4" spans="1:53" ht="24.75" customHeight="1" thickBot="1" x14ac:dyDescent="0.25">
      <c r="A4" s="85">
        <v>1</v>
      </c>
      <c r="B4" s="86">
        <v>18</v>
      </c>
      <c r="C4" s="87">
        <v>1</v>
      </c>
      <c r="D4" s="121" t="str">
        <f>IF(gironi!Z26=0,"2° Classificato Girone 2",IF(gironi!Z26&lt;&gt;0,gironi!AW24))</f>
        <v>POLI MARCO - DYNAMIS MANZOLINI (MO)</v>
      </c>
      <c r="E4" s="94" t="s">
        <v>18</v>
      </c>
      <c r="F4" s="121" t="str">
        <f>IF(gironi!Z40=0,"2° Classificato Girone 3",IF(gironi!Z40&lt;&gt;0,gironi!AW38))</f>
        <v>SCARUFFI TIZIANO - TT BISMANTOVA (RE)</v>
      </c>
      <c r="G4" s="73">
        <v>9</v>
      </c>
      <c r="H4" s="74">
        <v>11</v>
      </c>
      <c r="I4" s="73">
        <v>8</v>
      </c>
      <c r="J4" s="74">
        <v>1</v>
      </c>
      <c r="K4" s="73">
        <v>8</v>
      </c>
      <c r="L4" s="74">
        <v>11</v>
      </c>
      <c r="M4" s="73"/>
      <c r="N4" s="74"/>
      <c r="O4" s="73"/>
      <c r="P4" s="74"/>
      <c r="Q4" s="67">
        <f>IF(G4="","",IF(G4&lt;&gt;"",X4))</f>
        <v>1</v>
      </c>
      <c r="R4" s="67">
        <f>IF(G4="","",IF(G4&lt;&gt;"",Y4))</f>
        <v>2</v>
      </c>
      <c r="S4" s="28" t="str">
        <f>IF(AND(G4&lt;&gt;"",H4&lt;&gt;""),IF(G4&gt;H4,"c","f"),0)</f>
        <v>f</v>
      </c>
      <c r="T4" s="28" t="str">
        <f>IF(AND(I4&lt;&gt;"",J4&lt;&gt;""),IF(I4&gt;J4,"c","f"),0)</f>
        <v>c</v>
      </c>
      <c r="U4" s="28" t="str">
        <f>IF(AND(K4&lt;&gt;"",L4&lt;&gt;""),IF(K4&gt;L4,"c","f"),0)</f>
        <v>f</v>
      </c>
      <c r="V4" s="28">
        <f>IF(AND(M4&lt;&gt;"",N4&lt;&gt;""),IF(M4&gt;N4,"c","f"),0)</f>
        <v>0</v>
      </c>
      <c r="W4" s="28">
        <f>IF(AND(O4&lt;&gt;"",P4&lt;&gt;""),IF(O4&gt;P4,"c","f"),0)</f>
        <v>0</v>
      </c>
      <c r="X4" s="28">
        <f>COUNTIF(S4:W4,"c")</f>
        <v>1</v>
      </c>
      <c r="Y4" s="28">
        <f>COUNTIF(S4:W4,"f")</f>
        <v>2</v>
      </c>
      <c r="Z4" s="224" t="s">
        <v>117</v>
      </c>
      <c r="AA4" s="53" t="str">
        <f>IF(Q4="","",IF(Q4&lt;&gt;"",CONCATENATE(G4,E4,H4,Z4,I4,E4,J4,Z4,K4,E4,L4,Z4,M4,E4,N4,Z4,O4,E4,P4)))</f>
        <v>9-11--8-1--8-11------</v>
      </c>
      <c r="AB4" s="53"/>
      <c r="AC4" s="68"/>
      <c r="AD4" s="68"/>
      <c r="AE4" s="167"/>
      <c r="AF4" s="69"/>
      <c r="AG4" s="70"/>
      <c r="AH4" s="344" t="str">
        <f>D8</f>
        <v>TINI ALESSANDRO - TT S. POLO (PR)</v>
      </c>
      <c r="AI4" s="344"/>
      <c r="AJ4" s="344"/>
      <c r="AK4" s="344"/>
      <c r="AL4" s="169" t="str">
        <f>REPT(Q8,1)</f>
        <v>2</v>
      </c>
      <c r="AM4" s="44"/>
    </row>
    <row r="5" spans="1:53" ht="21" customHeight="1" thickBot="1" x14ac:dyDescent="0.25">
      <c r="A5" s="85">
        <v>2</v>
      </c>
      <c r="B5" s="86">
        <v>18</v>
      </c>
      <c r="C5" s="95">
        <v>2</v>
      </c>
      <c r="D5" s="121" t="str">
        <f>IF(gironi!Z57=0,"2° Classificato Girone 4",IF(gironi!Z57&lt;&gt;0,gironi!AV60))</f>
        <v>ROMANI DIEGO - TT S. POLO (PR)</v>
      </c>
      <c r="E5" s="96" t="s">
        <v>18</v>
      </c>
      <c r="F5" s="121" t="str">
        <f>IF(gironi!Z74=0,"2° Classificato Girone 5",IF(gironi!Z74&lt;&gt;0,gironi!AV77))</f>
        <v>MILIANTI MARCO - TT S. POLO (PR)</v>
      </c>
      <c r="G5" s="73">
        <v>7</v>
      </c>
      <c r="H5" s="74">
        <v>11</v>
      </c>
      <c r="I5" s="73">
        <v>11</v>
      </c>
      <c r="J5" s="74">
        <v>13</v>
      </c>
      <c r="K5" s="97">
        <v>11</v>
      </c>
      <c r="L5" s="98">
        <v>7</v>
      </c>
      <c r="M5" s="73">
        <v>13</v>
      </c>
      <c r="N5" s="74">
        <v>15</v>
      </c>
      <c r="O5" s="97"/>
      <c r="P5" s="98"/>
      <c r="Q5" s="67">
        <f>IF(G5="","",IF(G5&lt;&gt;"",X5))</f>
        <v>1</v>
      </c>
      <c r="R5" s="67">
        <f>IF(G5="","",IF(G5&lt;&gt;"",Y5))</f>
        <v>3</v>
      </c>
      <c r="S5" s="28" t="str">
        <f>IF(AND(G5&lt;&gt;"",H5&lt;&gt;""),IF(G5&gt;H5,"c","f"),0)</f>
        <v>f</v>
      </c>
      <c r="T5" s="28" t="str">
        <f>IF(AND(I5&lt;&gt;"",J5&lt;&gt;""),IF(I5&gt;J5,"c","f"),0)</f>
        <v>f</v>
      </c>
      <c r="U5" s="28" t="str">
        <f>IF(AND(K5&lt;&gt;"",L5&lt;&gt;""),IF(K5&gt;L5,"c","f"),0)</f>
        <v>c</v>
      </c>
      <c r="V5" s="28" t="str">
        <f>IF(AND(M5&lt;&gt;"",N5&lt;&gt;""),IF(M5&gt;N5,"c","f"),0)</f>
        <v>f</v>
      </c>
      <c r="W5" s="28">
        <f>IF(AND(O5&lt;&gt;"",P5&lt;&gt;""),IF(O5&gt;P5,"c","f"),0)</f>
        <v>0</v>
      </c>
      <c r="X5" s="28">
        <f>COUNTIF(S5:W5,"c")</f>
        <v>1</v>
      </c>
      <c r="Y5" s="28">
        <f>COUNTIF(S5:W5,"f")</f>
        <v>3</v>
      </c>
      <c r="Z5" s="224" t="s">
        <v>117</v>
      </c>
      <c r="AA5" s="53" t="str">
        <f>IF(Q5="","",IF(Q5&lt;&gt;"",CONCATENATE(G5,E5,H5,Z5,I5,E5,J5,Z5,K5,E5,L5,Z5,M5,E5,N5,Z5,O5,E5,P5)))</f>
        <v>7-11--11-13--11-7--13-15---</v>
      </c>
      <c r="AB5" s="349" t="s">
        <v>104</v>
      </c>
      <c r="AC5" s="349"/>
      <c r="AD5" s="349"/>
      <c r="AE5" s="349"/>
      <c r="AF5" s="168"/>
      <c r="AG5" s="75"/>
      <c r="AI5" s="53"/>
      <c r="AJ5" s="53"/>
      <c r="AL5" s="69"/>
      <c r="AM5" s="70"/>
    </row>
    <row r="6" spans="1:53" ht="24.75" customHeight="1" thickBot="1" x14ac:dyDescent="0.25">
      <c r="AA6" s="53"/>
      <c r="AF6" s="69"/>
      <c r="AH6" s="53" t="s">
        <v>2</v>
      </c>
      <c r="AI6" s="53" t="str">
        <f>REPT(A8,1)</f>
        <v>1</v>
      </c>
      <c r="AJ6" s="53" t="s">
        <v>3</v>
      </c>
      <c r="AK6" s="167">
        <f>IF(B8="","",IF(B8&lt;&gt;0,B8))</f>
        <v>18.2</v>
      </c>
      <c r="AL6" s="69"/>
      <c r="AM6" s="76"/>
      <c r="AN6" s="344" t="str">
        <f>REPT(D14,1)</f>
        <v>SCARUFFI TIZIANO - TT BISMANTOVA (RE)</v>
      </c>
      <c r="AO6" s="344"/>
      <c r="AP6" s="344"/>
      <c r="AQ6" s="344"/>
      <c r="AR6" s="172" t="str">
        <f>REPT(Q14,1)</f>
        <v>1</v>
      </c>
    </row>
    <row r="7" spans="1:53" ht="24.75" customHeight="1" thickBot="1" x14ac:dyDescent="0.25">
      <c r="A7" s="61" t="s">
        <v>2</v>
      </c>
      <c r="B7" s="62" t="s">
        <v>3</v>
      </c>
      <c r="C7" s="338" t="s">
        <v>77</v>
      </c>
      <c r="D7" s="339"/>
      <c r="E7" s="339"/>
      <c r="F7" s="340"/>
      <c r="G7" s="341" t="s">
        <v>5</v>
      </c>
      <c r="H7" s="342"/>
      <c r="I7" s="341" t="s">
        <v>6</v>
      </c>
      <c r="J7" s="342"/>
      <c r="K7" s="341" t="s">
        <v>7</v>
      </c>
      <c r="L7" s="342"/>
      <c r="M7" s="341" t="s">
        <v>8</v>
      </c>
      <c r="N7" s="342"/>
      <c r="O7" s="341" t="s">
        <v>9</v>
      </c>
      <c r="P7" s="342"/>
      <c r="Q7" s="346" t="s">
        <v>10</v>
      </c>
      <c r="R7" s="347"/>
      <c r="S7" s="9"/>
      <c r="T7" s="9"/>
      <c r="U7" s="9"/>
      <c r="V7" s="9"/>
      <c r="W7" s="9"/>
      <c r="X7" s="9"/>
      <c r="Y7" s="9"/>
      <c r="Z7" s="9"/>
      <c r="AA7" s="53"/>
      <c r="AB7" s="344" t="str">
        <f>D4</f>
        <v>POLI MARCO - DYNAMIS MANZOLINI (MO)</v>
      </c>
      <c r="AC7" s="344"/>
      <c r="AD7" s="344"/>
      <c r="AE7" s="344"/>
      <c r="AF7" s="168" t="str">
        <f>REPT(Q4,1)</f>
        <v>1</v>
      </c>
      <c r="AL7" s="69"/>
      <c r="AM7" s="76"/>
      <c r="AN7" s="56" t="str">
        <f>AA8</f>
        <v>4-11--7-11--13-11--12-10--2-11</v>
      </c>
      <c r="AR7" s="69"/>
      <c r="AS7" s="70"/>
    </row>
    <row r="8" spans="1:53" ht="24.75" customHeight="1" thickBot="1" x14ac:dyDescent="0.25">
      <c r="A8" s="63">
        <v>1</v>
      </c>
      <c r="B8" s="99">
        <v>18.2</v>
      </c>
      <c r="C8" s="64">
        <v>1</v>
      </c>
      <c r="D8" s="120" t="str">
        <f>IF(gironi!Z10=0,"1° Classificato Girone 1",IF(gironi!Z10&lt;&gt;0,gironi!AW7))</f>
        <v>TINI ALESSANDRO - TT S. POLO (PR)</v>
      </c>
      <c r="E8" s="101" t="s">
        <v>18</v>
      </c>
      <c r="F8" s="102" t="str">
        <f>IF(Q4&lt;R4,F4,IF(Q4&gt;R4,D4,""))</f>
        <v>SCARUFFI TIZIANO - TT BISMANTOVA (RE)</v>
      </c>
      <c r="G8" s="84">
        <v>4</v>
      </c>
      <c r="H8" s="93">
        <v>11</v>
      </c>
      <c r="I8" s="84">
        <v>7</v>
      </c>
      <c r="J8" s="93">
        <v>11</v>
      </c>
      <c r="K8" s="84">
        <v>13</v>
      </c>
      <c r="L8" s="93">
        <v>11</v>
      </c>
      <c r="M8" s="84">
        <v>12</v>
      </c>
      <c r="N8" s="93">
        <v>10</v>
      </c>
      <c r="O8" s="84">
        <v>2</v>
      </c>
      <c r="P8" s="93">
        <v>11</v>
      </c>
      <c r="Q8" s="67">
        <f>IF(G8="","",IF(G8&lt;&gt;"",X8))</f>
        <v>2</v>
      </c>
      <c r="R8" s="67">
        <f>IF(G8="","",IF(G8&lt;&gt;"",Y8))</f>
        <v>3</v>
      </c>
      <c r="S8" s="28" t="str">
        <f>IF(AND(G8&lt;&gt;"",H8&lt;&gt;""),IF(G8&gt;H8,"c","f"),0)</f>
        <v>f</v>
      </c>
      <c r="T8" s="28" t="str">
        <f>IF(AND(I8&lt;&gt;"",J8&lt;&gt;""),IF(I8&gt;J8,"c","f"),0)</f>
        <v>f</v>
      </c>
      <c r="U8" s="28" t="str">
        <f>IF(AND(K8&lt;&gt;"",L8&lt;&gt;""),IF(K8&gt;L8,"c","f"),0)</f>
        <v>c</v>
      </c>
      <c r="V8" s="28" t="str">
        <f>IF(AND(M8&lt;&gt;"",N8&lt;&gt;""),IF(M8&gt;N8,"c","f"),0)</f>
        <v>c</v>
      </c>
      <c r="W8" s="28" t="str">
        <f>IF(AND(O8&lt;&gt;"",P8&lt;&gt;""),IF(O8&gt;P8,"c","f"),0)</f>
        <v>f</v>
      </c>
      <c r="X8" s="28">
        <f>COUNTIF(S8:W8,"c")</f>
        <v>2</v>
      </c>
      <c r="Y8" s="28">
        <f>COUNTIF(S8:W8,"f")</f>
        <v>3</v>
      </c>
      <c r="Z8" s="224" t="s">
        <v>117</v>
      </c>
      <c r="AA8" s="53" t="str">
        <f>IF(Q8="","",IF(Q8&lt;&gt;"",CONCATENATE(G8,E8,H8,Z8,I8,E8,J8,Z8,K8,E8,L8,Z8,M8,E8,N8,Z8,O8,E8,P8)))</f>
        <v>4-11--7-11--13-11--12-10--2-11</v>
      </c>
      <c r="AB8" s="53" t="s">
        <v>2</v>
      </c>
      <c r="AC8" s="68" t="str">
        <f>REPT(A4,1)</f>
        <v>1</v>
      </c>
      <c r="AD8" s="68" t="s">
        <v>3</v>
      </c>
      <c r="AE8" s="167">
        <f>IF(B4="","",IF(B4&lt;&gt;0,B4))</f>
        <v>18</v>
      </c>
      <c r="AF8" s="69"/>
      <c r="AG8" s="70"/>
      <c r="AH8" s="344" t="str">
        <f>REPT(F8,1)</f>
        <v>SCARUFFI TIZIANO - TT BISMANTOVA (RE)</v>
      </c>
      <c r="AI8" s="344"/>
      <c r="AJ8" s="344"/>
      <c r="AK8" s="344"/>
      <c r="AL8" s="169" t="str">
        <f>REPT(R8,1)</f>
        <v>3</v>
      </c>
      <c r="AM8" s="75"/>
      <c r="AR8" s="69"/>
      <c r="AS8" s="76"/>
    </row>
    <row r="9" spans="1:53" ht="24.75" customHeight="1" thickBot="1" x14ac:dyDescent="0.25">
      <c r="A9" s="71">
        <v>2</v>
      </c>
      <c r="B9" s="72">
        <v>18.2</v>
      </c>
      <c r="C9" s="87">
        <v>2</v>
      </c>
      <c r="D9" s="121" t="str">
        <f>IF(gironi!Z74=0,"1° Classificato Girone 5",IF(gironi!Z74&lt;&gt;0,gironi!AV76))</f>
        <v>VAVOTICI ALESSANDRO - TT ARSENAL (RE)</v>
      </c>
      <c r="E9" s="103" t="s">
        <v>18</v>
      </c>
      <c r="F9" s="121" t="str">
        <f>IF(gironi!Z57=0,"1° Classificato Girone 4",IF(gironi!Z57&lt;&gt;0,gironi!AV59))</f>
        <v>ZAMBELLI ENRICO - O. CRISTO RE (RE)</v>
      </c>
      <c r="G9" s="73">
        <v>11</v>
      </c>
      <c r="H9" s="74">
        <v>9</v>
      </c>
      <c r="I9" s="73">
        <v>6</v>
      </c>
      <c r="J9" s="74">
        <v>11</v>
      </c>
      <c r="K9" s="73">
        <v>11</v>
      </c>
      <c r="L9" s="74">
        <v>6</v>
      </c>
      <c r="M9" s="73">
        <v>11</v>
      </c>
      <c r="N9" s="74">
        <v>3</v>
      </c>
      <c r="O9" s="73"/>
      <c r="P9" s="74"/>
      <c r="Q9" s="67">
        <f>IF(G9="","",IF(G9&lt;&gt;"",X9))</f>
        <v>3</v>
      </c>
      <c r="R9" s="67">
        <f>IF(G9="","",IF(G9&lt;&gt;"",Y9))</f>
        <v>1</v>
      </c>
      <c r="S9" s="28" t="str">
        <f>IF(AND(G9&lt;&gt;"",H9&lt;&gt;""),IF(G9&gt;H9,"c","f"),0)</f>
        <v>c</v>
      </c>
      <c r="T9" s="28" t="str">
        <f>IF(AND(I9&lt;&gt;"",J9&lt;&gt;""),IF(I9&gt;J9,"c","f"),0)</f>
        <v>f</v>
      </c>
      <c r="U9" s="28" t="str">
        <f>IF(AND(K9&lt;&gt;"",L9&lt;&gt;""),IF(K9&gt;L9,"c","f"),0)</f>
        <v>c</v>
      </c>
      <c r="V9" s="28" t="str">
        <f>IF(AND(M9&lt;&gt;"",N9&lt;&gt;""),IF(M9&gt;N9,"c","f"),0)</f>
        <v>c</v>
      </c>
      <c r="W9" s="28">
        <f>IF(AND(O9&lt;&gt;"",P9&lt;&gt;""),IF(O9&gt;P9,"c","f"),0)</f>
        <v>0</v>
      </c>
      <c r="X9" s="28">
        <f>COUNTIF(S9:W9,"c")</f>
        <v>3</v>
      </c>
      <c r="Y9" s="28">
        <f>COUNTIF(S9:W9,"f")</f>
        <v>1</v>
      </c>
      <c r="Z9" s="224" t="s">
        <v>117</v>
      </c>
      <c r="AA9" s="53" t="str">
        <f>IF(Q9="","",IF(Q9&lt;&gt;"",CONCATENATE(G9,E9,H9,Z9,I9,E9,J9,Z9,K9,E9,L9,Z9,M9,E9,N9,Z9,O9,E9,P9)))</f>
        <v>11-9--6-11--11-6--11-3---</v>
      </c>
      <c r="AB9" s="344" t="str">
        <f>F4</f>
        <v>SCARUFFI TIZIANO - TT BISMANTOVA (RE)</v>
      </c>
      <c r="AC9" s="344"/>
      <c r="AD9" s="344"/>
      <c r="AE9" s="344"/>
      <c r="AF9" s="168" t="str">
        <f>REPT(R4,1)</f>
        <v>2</v>
      </c>
      <c r="AG9" s="75"/>
      <c r="AH9" s="56" t="str">
        <f>AA4</f>
        <v>9-11--8-1--8-11------</v>
      </c>
      <c r="AL9" s="69"/>
      <c r="AO9" s="53"/>
      <c r="AP9" s="53"/>
      <c r="AR9" s="69"/>
      <c r="AS9" s="76"/>
    </row>
    <row r="10" spans="1:53" ht="24.75" customHeight="1" thickBot="1" x14ac:dyDescent="0.25">
      <c r="A10" s="104">
        <v>3</v>
      </c>
      <c r="B10" s="105">
        <v>18.2</v>
      </c>
      <c r="C10" s="87">
        <v>3</v>
      </c>
      <c r="D10" s="121" t="str">
        <f>IF(gironi!Z40=0,"1° Classificato Girone 3",IF(gironi!Z40&lt;&gt;0,gironi!AW37))</f>
        <v>ROSSI FERDINANDO - TT S. POLO (PR)</v>
      </c>
      <c r="E10" s="103" t="s">
        <v>18</v>
      </c>
      <c r="F10" s="121" t="str">
        <f>IF(gironi!Z10=0,"2° Classificato Girone 1",IF(gironi!Z10&lt;&gt;0,gironi!AW8))</f>
        <v>STEFANI CIRO - V. CASALGRANDE (RE)</v>
      </c>
      <c r="G10" s="65">
        <v>10</v>
      </c>
      <c r="H10" s="66">
        <v>12</v>
      </c>
      <c r="I10" s="65">
        <v>11</v>
      </c>
      <c r="J10" s="66">
        <v>8</v>
      </c>
      <c r="K10" s="65">
        <v>11</v>
      </c>
      <c r="L10" s="66">
        <v>7</v>
      </c>
      <c r="M10" s="65">
        <v>11</v>
      </c>
      <c r="N10" s="66">
        <v>8</v>
      </c>
      <c r="O10" s="65"/>
      <c r="P10" s="66"/>
      <c r="Q10" s="67">
        <f>IF(G10="","",IF(G10&lt;&gt;"",X10))</f>
        <v>3</v>
      </c>
      <c r="R10" s="67">
        <f>IF(G10="","",IF(G10&lt;&gt;"",Y10))</f>
        <v>1</v>
      </c>
      <c r="S10" s="28" t="str">
        <f>IF(AND(G10&lt;&gt;"",H10&lt;&gt;""),IF(G10&gt;H10,"c","f"),0)</f>
        <v>f</v>
      </c>
      <c r="T10" s="28" t="str">
        <f>IF(AND(I10&lt;&gt;"",J10&lt;&gt;""),IF(I10&gt;J10,"c","f"),0)</f>
        <v>c</v>
      </c>
      <c r="U10" s="28" t="str">
        <f>IF(AND(K10&lt;&gt;"",L10&lt;&gt;""),IF(K10&gt;L10,"c","f"),0)</f>
        <v>c</v>
      </c>
      <c r="V10" s="28" t="str">
        <f>IF(AND(M10&lt;&gt;"",N10&lt;&gt;""),IF(M10&gt;N10,"c","f"),0)</f>
        <v>c</v>
      </c>
      <c r="W10" s="28">
        <f>IF(AND(O10&lt;&gt;"",P10&lt;&gt;""),IF(O10&gt;P10,"c","f"),0)</f>
        <v>0</v>
      </c>
      <c r="X10" s="28">
        <f>COUNTIF(S10:W10,"c")</f>
        <v>3</v>
      </c>
      <c r="Y10" s="28">
        <f>COUNTIF(S10:W10,"f")</f>
        <v>1</v>
      </c>
      <c r="Z10" s="224" t="s">
        <v>117</v>
      </c>
      <c r="AA10" s="53" t="str">
        <f>IF(Q10="","",IF(Q10&lt;&gt;"",CONCATENATE(G10,E10,H10,Z10,I10,E10,J10,Z10,K10,E10,L10,Z10,M10,E10,N10,Z10,O10,E10,P10)))</f>
        <v>10-12--11-8--11-7--11-8---</v>
      </c>
      <c r="AF10" s="69"/>
      <c r="AH10" s="53"/>
      <c r="AI10" s="53"/>
      <c r="AJ10" s="53"/>
      <c r="AK10" s="53"/>
      <c r="AL10" s="69"/>
      <c r="AN10" s="53" t="s">
        <v>2</v>
      </c>
      <c r="AO10" s="68" t="str">
        <f>REPT(A14,1)</f>
        <v>1</v>
      </c>
      <c r="AP10" s="53" t="s">
        <v>3</v>
      </c>
      <c r="AQ10" s="167">
        <f>IF(B14="","",IF(B14&lt;&gt;0,B14))</f>
        <v>18.399999999999999</v>
      </c>
      <c r="AR10" s="69"/>
      <c r="AS10" s="76"/>
      <c r="AT10" s="348" t="str">
        <f>REPT(D18,1)</f>
        <v>VAVOTICI ALESSANDRO - TT ARSENAL (RE)</v>
      </c>
      <c r="AU10" s="348"/>
      <c r="AV10" s="348"/>
      <c r="AW10" s="348"/>
      <c r="AX10" s="169" t="str">
        <f>REPT(Q18,1)</f>
        <v>1</v>
      </c>
    </row>
    <row r="11" spans="1:53" ht="24.75" customHeight="1" thickBot="1" x14ac:dyDescent="0.25">
      <c r="A11" s="81">
        <v>4</v>
      </c>
      <c r="B11" s="106"/>
      <c r="C11" s="88">
        <v>4</v>
      </c>
      <c r="D11" s="107" t="str">
        <f>IF(Q5&lt;R5,F5,IF(Q5&gt;R5,D5,""))</f>
        <v>MILIANTI MARCO - TT S. POLO (PR)</v>
      </c>
      <c r="E11" s="108" t="s">
        <v>18</v>
      </c>
      <c r="F11" s="174" t="str">
        <f>IF(gironi!Z26=0,"1° Classificato Girone 2",IF(gironi!Z26&lt;&gt;0,gironi!AW23))</f>
        <v>GAIANI STEFANO - TT S. POLO (PR)</v>
      </c>
      <c r="G11" s="89">
        <v>11</v>
      </c>
      <c r="H11" s="90">
        <v>4</v>
      </c>
      <c r="I11" s="89">
        <v>5</v>
      </c>
      <c r="J11" s="90">
        <v>11</v>
      </c>
      <c r="K11" s="89">
        <v>11</v>
      </c>
      <c r="L11" s="90">
        <v>2</v>
      </c>
      <c r="M11" s="89">
        <v>8</v>
      </c>
      <c r="N11" s="90">
        <v>11</v>
      </c>
      <c r="O11" s="89">
        <v>5</v>
      </c>
      <c r="P11" s="90">
        <v>11</v>
      </c>
      <c r="Q11" s="67">
        <f>IF(G11="","",IF(G11&lt;&gt;"",X11))</f>
        <v>2</v>
      </c>
      <c r="R11" s="67">
        <f>IF(G11="","",IF(G11&lt;&gt;"",Y11))</f>
        <v>3</v>
      </c>
      <c r="S11" s="28" t="str">
        <f>IF(AND(G11&lt;&gt;"",H11&lt;&gt;""),IF(G11&gt;H11,"c","f"),0)</f>
        <v>c</v>
      </c>
      <c r="T11" s="28" t="str">
        <f>IF(AND(I11&lt;&gt;"",J11&lt;&gt;""),IF(I11&gt;J11,"c","f"),0)</f>
        <v>f</v>
      </c>
      <c r="U11" s="28" t="str">
        <f>IF(AND(K11&lt;&gt;"",L11&lt;&gt;""),IF(K11&gt;L11,"c","f"),0)</f>
        <v>c</v>
      </c>
      <c r="V11" s="28" t="str">
        <f>IF(AND(M11&lt;&gt;"",N11&lt;&gt;""),IF(M11&gt;N11,"c","f"),0)</f>
        <v>f</v>
      </c>
      <c r="W11" s="28" t="str">
        <f>IF(AND(O11&lt;&gt;"",P11&lt;&gt;""),IF(O11&gt;P11,"c","f"),0)</f>
        <v>f</v>
      </c>
      <c r="X11" s="28">
        <f>COUNTIF(S11:W11,"c")</f>
        <v>2</v>
      </c>
      <c r="Y11" s="28">
        <f>COUNTIF(S11:W11,"f")</f>
        <v>3</v>
      </c>
      <c r="Z11" s="224" t="s">
        <v>117</v>
      </c>
      <c r="AA11" s="53" t="str">
        <f>IF(Q11="","",IF(Q11&lt;&gt;"",CONCATENATE(G11,E11,H11,Z11,I11,E11,J11,Z11,K11,E11,L11,Z11,M11,E11,N11,Z11,O11,E11,P11)))</f>
        <v>11-4--5-11--11-2--8-11--5-11</v>
      </c>
      <c r="AB11" s="344" t="str">
        <f>D9</f>
        <v>VAVOTICI ALESSANDRO - TT ARSENAL (RE)</v>
      </c>
      <c r="AC11" s="344"/>
      <c r="AD11" s="344"/>
      <c r="AE11" s="344"/>
      <c r="AF11" s="168"/>
      <c r="AL11" s="69"/>
      <c r="AR11" s="69"/>
      <c r="AS11" s="76"/>
      <c r="AT11" s="56" t="str">
        <f>AA14</f>
        <v>11-9--9-11--3-11--9-11---</v>
      </c>
      <c r="AY11" s="70"/>
    </row>
    <row r="12" spans="1:53" ht="24.75" customHeight="1" thickBot="1" x14ac:dyDescent="0.25">
      <c r="AA12" s="53"/>
      <c r="AB12" s="53"/>
      <c r="AC12" s="68"/>
      <c r="AD12" s="68"/>
      <c r="AE12" s="167"/>
      <c r="AF12" s="69"/>
      <c r="AG12" s="70"/>
      <c r="AH12" s="344" t="str">
        <f>D9</f>
        <v>VAVOTICI ALESSANDRO - TT ARSENAL (RE)</v>
      </c>
      <c r="AI12" s="344"/>
      <c r="AJ12" s="344"/>
      <c r="AK12" s="344"/>
      <c r="AL12" s="169" t="str">
        <f>REPT(Q9,1)</f>
        <v>3</v>
      </c>
      <c r="AR12" s="69"/>
      <c r="AS12" s="76"/>
      <c r="AY12" s="76"/>
    </row>
    <row r="13" spans="1:53" ht="24.75" customHeight="1" thickBot="1" x14ac:dyDescent="0.25">
      <c r="A13" s="61" t="s">
        <v>2</v>
      </c>
      <c r="B13" s="62" t="s">
        <v>3</v>
      </c>
      <c r="C13" s="338" t="s">
        <v>78</v>
      </c>
      <c r="D13" s="339"/>
      <c r="E13" s="339"/>
      <c r="F13" s="340"/>
      <c r="G13" s="341" t="s">
        <v>5</v>
      </c>
      <c r="H13" s="342"/>
      <c r="I13" s="341" t="s">
        <v>6</v>
      </c>
      <c r="J13" s="342"/>
      <c r="K13" s="341" t="s">
        <v>7</v>
      </c>
      <c r="L13" s="342"/>
      <c r="M13" s="341" t="s">
        <v>8</v>
      </c>
      <c r="N13" s="342"/>
      <c r="O13" s="341" t="s">
        <v>9</v>
      </c>
      <c r="P13" s="342"/>
      <c r="Q13" s="346" t="s">
        <v>10</v>
      </c>
      <c r="R13" s="347"/>
      <c r="S13" s="9"/>
      <c r="T13" s="9"/>
      <c r="U13" s="9"/>
      <c r="V13" s="9"/>
      <c r="W13" s="9"/>
      <c r="X13" s="9"/>
      <c r="Y13" s="9"/>
      <c r="Z13" s="9"/>
      <c r="AA13" s="53"/>
      <c r="AB13" s="349" t="s">
        <v>104</v>
      </c>
      <c r="AC13" s="349"/>
      <c r="AD13" s="349"/>
      <c r="AE13" s="349"/>
      <c r="AF13" s="168"/>
      <c r="AG13" s="75"/>
      <c r="AI13" s="53"/>
      <c r="AJ13" s="53"/>
      <c r="AL13" s="69"/>
      <c r="AM13" s="70"/>
      <c r="AR13" s="69"/>
      <c r="AS13" s="76"/>
      <c r="AY13" s="76"/>
    </row>
    <row r="14" spans="1:53" ht="24.75" customHeight="1" thickBot="1" x14ac:dyDescent="0.25">
      <c r="A14" s="63">
        <v>1</v>
      </c>
      <c r="B14" s="99">
        <v>18.399999999999999</v>
      </c>
      <c r="C14" s="64">
        <v>1</v>
      </c>
      <c r="D14" s="100" t="str">
        <f>IF(Q8&lt;R8,F8,IF(Q8&gt;R8,D8,""))</f>
        <v>SCARUFFI TIZIANO - TT BISMANTOVA (RE)</v>
      </c>
      <c r="E14" s="101" t="s">
        <v>18</v>
      </c>
      <c r="F14" s="92" t="str">
        <f>IF(Q9&lt;R9,F9,IF(Q9&gt;R9,D9,""))</f>
        <v>VAVOTICI ALESSANDRO - TT ARSENAL (RE)</v>
      </c>
      <c r="G14" s="84">
        <v>11</v>
      </c>
      <c r="H14" s="93">
        <v>9</v>
      </c>
      <c r="I14" s="84">
        <v>9</v>
      </c>
      <c r="J14" s="93">
        <v>11</v>
      </c>
      <c r="K14" s="84">
        <v>3</v>
      </c>
      <c r="L14" s="93">
        <v>11</v>
      </c>
      <c r="M14" s="84">
        <v>9</v>
      </c>
      <c r="N14" s="93">
        <v>11</v>
      </c>
      <c r="O14" s="84"/>
      <c r="P14" s="93"/>
      <c r="Q14" s="67">
        <f>IF(G14="","",IF(G14&lt;&gt;"",X14))</f>
        <v>1</v>
      </c>
      <c r="R14" s="67">
        <f>IF(G14="","",IF(G14&lt;&gt;"",Y14))</f>
        <v>3</v>
      </c>
      <c r="S14" s="28" t="str">
        <f>IF(AND(G14&lt;&gt;"",H14&lt;&gt;""),IF(G14&gt;H14,"c","f"),0)</f>
        <v>c</v>
      </c>
      <c r="T14" s="28" t="str">
        <f>IF(AND(I14&lt;&gt;"",J14&lt;&gt;""),IF(I14&gt;J14,"c","f"),0)</f>
        <v>f</v>
      </c>
      <c r="U14" s="28" t="str">
        <f>IF(AND(K14&lt;&gt;"",L14&lt;&gt;""),IF(K14&gt;L14,"c","f"),0)</f>
        <v>f</v>
      </c>
      <c r="V14" s="28" t="str">
        <f>IF(AND(M14&lt;&gt;"",N14&lt;&gt;""),IF(M14&gt;N14,"c","f"),0)</f>
        <v>f</v>
      </c>
      <c r="W14" s="28">
        <f>IF(AND(O14&lt;&gt;"",P14&lt;&gt;""),IF(O14&gt;P14,"c","f"),0)</f>
        <v>0</v>
      </c>
      <c r="X14" s="28">
        <f>COUNTIF(S14:W14,"c")</f>
        <v>1</v>
      </c>
      <c r="Y14" s="28">
        <f>COUNTIF(S14:W14,"f")</f>
        <v>3</v>
      </c>
      <c r="Z14" s="224" t="s">
        <v>117</v>
      </c>
      <c r="AA14" s="53" t="str">
        <f>IF(Q14="","",IF(Q14&lt;&gt;"",CONCATENATE(G14,E14,H14,Z14,I14,E14,J14,Z14,K14,E14,L14,Z14,M14,E14,N14,Z14,O14,E14,P14)))</f>
        <v>11-9--9-11--3-11--9-11---</v>
      </c>
      <c r="AF14" s="69"/>
      <c r="AH14" s="53" t="s">
        <v>2</v>
      </c>
      <c r="AI14" s="53" t="str">
        <f>REPT(A9,1)</f>
        <v>2</v>
      </c>
      <c r="AJ14" s="53" t="s">
        <v>3</v>
      </c>
      <c r="AK14" s="167">
        <f>IF(B9="","",IF(B9&lt;&gt;0,B9))</f>
        <v>18.2</v>
      </c>
      <c r="AL14" s="69"/>
      <c r="AM14" s="76"/>
      <c r="AN14" s="344" t="str">
        <f>REPT(F14,1)</f>
        <v>VAVOTICI ALESSANDRO - TT ARSENAL (RE)</v>
      </c>
      <c r="AO14" s="344"/>
      <c r="AP14" s="344"/>
      <c r="AQ14" s="344"/>
      <c r="AR14" s="172" t="str">
        <f>REPT(R14,1)</f>
        <v>3</v>
      </c>
      <c r="AS14" s="75"/>
      <c r="AY14" s="76"/>
    </row>
    <row r="15" spans="1:53" ht="24.75" customHeight="1" thickBot="1" x14ac:dyDescent="0.25">
      <c r="A15" s="110">
        <v>2</v>
      </c>
      <c r="B15" s="111">
        <v>18.399999999999999</v>
      </c>
      <c r="C15" s="88">
        <v>2</v>
      </c>
      <c r="D15" s="107" t="str">
        <f>IF(Q10&lt;R10,F10,IF(Q10&gt;R10,D10,""))</f>
        <v>ROSSI FERDINANDO - TT S. POLO (PR)</v>
      </c>
      <c r="E15" s="112" t="s">
        <v>18</v>
      </c>
      <c r="F15" s="109" t="str">
        <f>IF(Q11&lt;R11,F11,IF(Q11&gt;R11,D11,""))</f>
        <v>GAIANI STEFANO - TT S. POLO (PR)</v>
      </c>
      <c r="G15" s="82">
        <v>7</v>
      </c>
      <c r="H15" s="83">
        <v>11</v>
      </c>
      <c r="I15" s="82">
        <v>6</v>
      </c>
      <c r="J15" s="83">
        <v>11</v>
      </c>
      <c r="K15" s="82">
        <v>9</v>
      </c>
      <c r="L15" s="83">
        <v>11</v>
      </c>
      <c r="M15" s="82"/>
      <c r="N15" s="83"/>
      <c r="O15" s="82"/>
      <c r="P15" s="83"/>
      <c r="Q15" s="67">
        <f>IF(G15="","",IF(G15&lt;&gt;"",X15))</f>
        <v>0</v>
      </c>
      <c r="R15" s="67">
        <f>IF(G15="","",IF(G15&lt;&gt;"",Y15))</f>
        <v>3</v>
      </c>
      <c r="S15" s="28" t="str">
        <f>IF(AND(G15&lt;&gt;"",H15&lt;&gt;""),IF(G15&gt;H15,"c","f"),0)</f>
        <v>f</v>
      </c>
      <c r="T15" s="28" t="str">
        <f>IF(AND(I15&lt;&gt;"",J15&lt;&gt;""),IF(I15&gt;J15,"c","f"),0)</f>
        <v>f</v>
      </c>
      <c r="U15" s="28" t="str">
        <f>IF(AND(K15&lt;&gt;"",L15&lt;&gt;""),IF(K15&gt;L15,"c","f"),0)</f>
        <v>f</v>
      </c>
      <c r="V15" s="28">
        <f>IF(AND(M15&lt;&gt;"",N15&lt;&gt;""),IF(M15&gt;N15,"c","f"),0)</f>
        <v>0</v>
      </c>
      <c r="W15" s="28">
        <f>IF(AND(O15&lt;&gt;"",P15&lt;&gt;""),IF(O15&gt;P15,"c","f"),0)</f>
        <v>0</v>
      </c>
      <c r="X15" s="28">
        <f>COUNTIF(S15:W15,"c")</f>
        <v>0</v>
      </c>
      <c r="Y15" s="28">
        <f>COUNTIF(S15:W15,"f")</f>
        <v>3</v>
      </c>
      <c r="Z15" s="224" t="s">
        <v>117</v>
      </c>
      <c r="AA15" s="53" t="str">
        <f>IF(Q15="","",IF(Q15&lt;&gt;"",CONCATENATE(G15,E15,H15,Z15,I15,E15,J15,Z15,K15,E15,L15,Z15,M15,E15,N15,Z15,O15,E15,P15)))</f>
        <v>7-11--6-11--9-11------</v>
      </c>
      <c r="AB15" s="349" t="s">
        <v>104</v>
      </c>
      <c r="AC15" s="349"/>
      <c r="AD15" s="349"/>
      <c r="AE15" s="349"/>
      <c r="AF15" s="168"/>
      <c r="AL15" s="69"/>
      <c r="AM15" s="76"/>
      <c r="AN15" s="56" t="str">
        <f>AA9</f>
        <v>11-9--6-11--11-6--11-3---</v>
      </c>
      <c r="AY15" s="76"/>
    </row>
    <row r="16" spans="1:53" ht="24.75" customHeight="1" thickBot="1" x14ac:dyDescent="0.25">
      <c r="AA16" s="53"/>
      <c r="AB16" s="53"/>
      <c r="AC16" s="68"/>
      <c r="AD16" s="68"/>
      <c r="AE16" s="167"/>
      <c r="AF16" s="69"/>
      <c r="AG16" s="70"/>
      <c r="AH16" s="344" t="str">
        <f>F9</f>
        <v>ZAMBELLI ENRICO - O. CRISTO RE (RE)</v>
      </c>
      <c r="AI16" s="344"/>
      <c r="AJ16" s="344"/>
      <c r="AK16" s="344"/>
      <c r="AL16" s="169" t="str">
        <f>REPT(R9,1)</f>
        <v>1</v>
      </c>
      <c r="AM16" s="75"/>
      <c r="AY16" s="76"/>
    </row>
    <row r="17" spans="1:53" ht="24.75" customHeight="1" thickBot="1" x14ac:dyDescent="0.25">
      <c r="A17" s="61" t="s">
        <v>2</v>
      </c>
      <c r="B17" s="62" t="s">
        <v>3</v>
      </c>
      <c r="C17" s="338" t="s">
        <v>75</v>
      </c>
      <c r="D17" s="339"/>
      <c r="E17" s="339"/>
      <c r="F17" s="340"/>
      <c r="G17" s="341" t="s">
        <v>5</v>
      </c>
      <c r="H17" s="342"/>
      <c r="I17" s="341" t="s">
        <v>6</v>
      </c>
      <c r="J17" s="342"/>
      <c r="K17" s="341" t="s">
        <v>7</v>
      </c>
      <c r="L17" s="342"/>
      <c r="M17" s="341" t="s">
        <v>8</v>
      </c>
      <c r="N17" s="342"/>
      <c r="O17" s="341" t="s">
        <v>9</v>
      </c>
      <c r="P17" s="342"/>
      <c r="Q17" s="346" t="s">
        <v>10</v>
      </c>
      <c r="R17" s="347"/>
      <c r="S17" s="9"/>
      <c r="T17" s="9"/>
      <c r="U17" s="9"/>
      <c r="V17" s="9"/>
      <c r="W17" s="9"/>
      <c r="X17" s="9"/>
      <c r="Y17" s="9"/>
      <c r="Z17" s="9"/>
      <c r="AA17" s="53"/>
      <c r="AB17" s="344" t="str">
        <f>F9</f>
        <v>ZAMBELLI ENRICO - O. CRISTO RE (RE)</v>
      </c>
      <c r="AC17" s="344"/>
      <c r="AD17" s="344"/>
      <c r="AE17" s="344"/>
      <c r="AF17" s="168"/>
      <c r="AG17" s="75"/>
      <c r="AU17" s="53"/>
      <c r="AV17" s="53"/>
      <c r="AY17" s="76"/>
    </row>
    <row r="18" spans="1:53" ht="24.75" customHeight="1" thickBot="1" x14ac:dyDescent="0.25">
      <c r="A18" s="110">
        <v>1</v>
      </c>
      <c r="B18" s="111">
        <v>19</v>
      </c>
      <c r="C18" s="113">
        <v>1</v>
      </c>
      <c r="D18" s="114" t="str">
        <f>IF(Q14&lt;R14,F14,IF(Q14&gt;R14,D14,""))</f>
        <v>VAVOTICI ALESSANDRO - TT ARSENAL (RE)</v>
      </c>
      <c r="E18" s="115" t="s">
        <v>18</v>
      </c>
      <c r="F18" s="116" t="str">
        <f>IF(Q15&lt;R15,F15,IF(Q15&gt;R15,D15,""))</f>
        <v>GAIANI STEFANO - TT S. POLO (PR)</v>
      </c>
      <c r="G18" s="117">
        <v>4</v>
      </c>
      <c r="H18" s="118">
        <v>11</v>
      </c>
      <c r="I18" s="117">
        <v>7</v>
      </c>
      <c r="J18" s="118">
        <v>11</v>
      </c>
      <c r="K18" s="117">
        <v>13</v>
      </c>
      <c r="L18" s="118">
        <v>11</v>
      </c>
      <c r="M18" s="117">
        <v>8</v>
      </c>
      <c r="N18" s="118">
        <v>11</v>
      </c>
      <c r="O18" s="117"/>
      <c r="P18" s="118"/>
      <c r="Q18" s="67">
        <f>IF(G18="","",IF(G18&lt;&gt;"",X18))</f>
        <v>1</v>
      </c>
      <c r="R18" s="67">
        <f>IF(G18="","",IF(G18&lt;&gt;"",Y18))</f>
        <v>3</v>
      </c>
      <c r="S18" s="28" t="str">
        <f>IF(AND(G18&lt;&gt;"",H18&lt;&gt;""),IF(G18&gt;H18,"c","f"),0)</f>
        <v>f</v>
      </c>
      <c r="T18" s="28" t="str">
        <f>IF(AND(I18&lt;&gt;"",J18&lt;&gt;""),IF(I18&gt;J18,"c","f"),0)</f>
        <v>f</v>
      </c>
      <c r="U18" s="28" t="str">
        <f>IF(AND(K18&lt;&gt;"",L18&lt;&gt;""),IF(K18&gt;L18,"c","f"),0)</f>
        <v>c</v>
      </c>
      <c r="V18" s="28" t="str">
        <f>IF(AND(M18&lt;&gt;"",N18&lt;&gt;""),IF(M18&gt;N18,"c","f"),0)</f>
        <v>f</v>
      </c>
      <c r="W18" s="28">
        <f>IF(AND(O18&lt;&gt;"",P18&lt;&gt;""),IF(O18&gt;P18,"c","f"),0)</f>
        <v>0</v>
      </c>
      <c r="X18" s="28">
        <f>COUNTIF(S18:W18,"c")</f>
        <v>1</v>
      </c>
      <c r="Y18" s="28">
        <f>COUNTIF(S18:W18,"f")</f>
        <v>3</v>
      </c>
      <c r="Z18" s="224" t="s">
        <v>117</v>
      </c>
      <c r="AA18" s="53" t="str">
        <f>IF(Q18="","",IF(Q18&lt;&gt;"",CONCATENATE(G18,E18,H18,Z18,I18,E18,J18,Z18,K18,E18,L18,Z18,M18,E18,N18,Z18,O18,E18,P18)))</f>
        <v>4-11--7-11--13-11--8-11---</v>
      </c>
      <c r="AF18" s="69"/>
      <c r="AT18" s="53" t="s">
        <v>2</v>
      </c>
      <c r="AU18" s="53" t="str">
        <f>REPT(A18,1)</f>
        <v>1</v>
      </c>
      <c r="AV18" s="53" t="s">
        <v>3</v>
      </c>
      <c r="AW18" s="167">
        <f>IF(B18="","",IF(B18&lt;&gt;0,B18))</f>
        <v>19</v>
      </c>
      <c r="AY18" s="76"/>
      <c r="AZ18" s="77" t="str">
        <f>IF(Q18&lt;R18,F18,IF(Q18&gt;R18,D18,""))</f>
        <v>GAIANI STEFANO - TT S. POLO (PR)</v>
      </c>
      <c r="BA18" s="78"/>
    </row>
    <row r="19" spans="1:53" ht="24.75" customHeight="1" x14ac:dyDescent="0.2">
      <c r="AB19" s="344" t="str">
        <f>D10</f>
        <v>ROSSI FERDINANDO - TT S. POLO (PR)</v>
      </c>
      <c r="AC19" s="344"/>
      <c r="AD19" s="344"/>
      <c r="AE19" s="344"/>
      <c r="AF19" s="168"/>
      <c r="AY19" s="76"/>
      <c r="AZ19" s="225" t="str">
        <f>AA18</f>
        <v>4-11--7-11--13-11--8-11---</v>
      </c>
    </row>
    <row r="20" spans="1:53" ht="24" customHeight="1" x14ac:dyDescent="0.2">
      <c r="AB20" s="53"/>
      <c r="AC20" s="68"/>
      <c r="AD20" s="68"/>
      <c r="AE20" s="167"/>
      <c r="AF20" s="69"/>
      <c r="AG20" s="70"/>
      <c r="AH20" s="344" t="str">
        <f>D10</f>
        <v>ROSSI FERDINANDO - TT S. POLO (PR)</v>
      </c>
      <c r="AI20" s="344"/>
      <c r="AJ20" s="344"/>
      <c r="AK20" s="344"/>
      <c r="AL20" s="169" t="str">
        <f>REPT(Q10,1)</f>
        <v>3</v>
      </c>
      <c r="AY20" s="76"/>
    </row>
    <row r="21" spans="1:53" ht="24.75" customHeight="1" x14ac:dyDescent="0.2">
      <c r="AB21" s="349" t="s">
        <v>104</v>
      </c>
      <c r="AC21" s="349"/>
      <c r="AD21" s="349"/>
      <c r="AE21" s="349"/>
      <c r="AF21" s="168"/>
      <c r="AG21" s="75"/>
      <c r="AI21" s="53"/>
      <c r="AJ21" s="53"/>
      <c r="AL21" s="69"/>
      <c r="AM21" s="70"/>
      <c r="AY21" s="76"/>
    </row>
    <row r="22" spans="1:53" ht="24.75" customHeight="1" x14ac:dyDescent="0.2">
      <c r="AF22" s="69"/>
      <c r="AH22" s="53" t="s">
        <v>2</v>
      </c>
      <c r="AI22" s="53" t="str">
        <f>REPT(A10,1)</f>
        <v>3</v>
      </c>
      <c r="AJ22" s="53" t="s">
        <v>3</v>
      </c>
      <c r="AK22" s="167">
        <f>IF(B10="","",IF(B10&lt;&gt;0,B10))</f>
        <v>18.2</v>
      </c>
      <c r="AL22" s="69"/>
      <c r="AM22" s="76"/>
      <c r="AN22" s="348" t="str">
        <f>REPT(D15,1)</f>
        <v>ROSSI FERDINANDO - TT S. POLO (PR)</v>
      </c>
      <c r="AO22" s="348"/>
      <c r="AP22" s="348"/>
      <c r="AQ22" s="348"/>
      <c r="AR22" s="169" t="str">
        <f>REPT(Q15,1)</f>
        <v>0</v>
      </c>
      <c r="AY22" s="76"/>
    </row>
    <row r="23" spans="1:53" ht="24.75" customHeight="1" x14ac:dyDescent="0.2">
      <c r="AB23" s="349" t="s">
        <v>104</v>
      </c>
      <c r="AC23" s="349"/>
      <c r="AD23" s="349"/>
      <c r="AE23" s="349"/>
      <c r="AF23" s="168"/>
      <c r="AL23" s="69"/>
      <c r="AM23" s="76"/>
      <c r="AN23" s="56" t="str">
        <f>AA10</f>
        <v>10-12--11-8--11-7--11-8---</v>
      </c>
      <c r="AR23" s="69"/>
      <c r="AS23" s="70"/>
      <c r="AY23" s="76"/>
    </row>
    <row r="24" spans="1:53" ht="24.75" customHeight="1" x14ac:dyDescent="0.2">
      <c r="AB24" s="53"/>
      <c r="AC24" s="68"/>
      <c r="AD24" s="68"/>
      <c r="AE24" s="167"/>
      <c r="AF24" s="69"/>
      <c r="AG24" s="70"/>
      <c r="AH24" s="344" t="str">
        <f>F10</f>
        <v>STEFANI CIRO - V. CASALGRANDE (RE)</v>
      </c>
      <c r="AI24" s="344"/>
      <c r="AJ24" s="344"/>
      <c r="AK24" s="344"/>
      <c r="AL24" s="169" t="str">
        <f>REPT(R10,1)</f>
        <v>1</v>
      </c>
      <c r="AM24" s="75"/>
      <c r="AR24" s="69"/>
      <c r="AS24" s="76"/>
      <c r="AY24" s="76"/>
    </row>
    <row r="25" spans="1:53" ht="24.75" customHeight="1" x14ac:dyDescent="0.2">
      <c r="AB25" s="344" t="str">
        <f>F10</f>
        <v>STEFANI CIRO - V. CASALGRANDE (RE)</v>
      </c>
      <c r="AC25" s="344"/>
      <c r="AD25" s="344"/>
      <c r="AE25" s="344"/>
      <c r="AF25" s="168"/>
      <c r="AG25" s="75"/>
      <c r="AL25" s="69"/>
      <c r="AO25" s="53"/>
      <c r="AP25" s="53"/>
      <c r="AR25" s="69"/>
      <c r="AS25" s="76"/>
      <c r="AY25" s="76"/>
    </row>
    <row r="26" spans="1:53" ht="24.75" customHeight="1" x14ac:dyDescent="0.2">
      <c r="AF26" s="69"/>
      <c r="AL26" s="69"/>
      <c r="AN26" s="53" t="s">
        <v>2</v>
      </c>
      <c r="AO26" s="53" t="str">
        <f>REPT(A15,1)</f>
        <v>2</v>
      </c>
      <c r="AP26" s="53" t="s">
        <v>3</v>
      </c>
      <c r="AQ26" s="167">
        <f>IF(B15="","",IF(B15&lt;&gt;0,B15))</f>
        <v>18.399999999999999</v>
      </c>
      <c r="AR26" s="69"/>
      <c r="AS26" s="76"/>
      <c r="AT26" s="348" t="str">
        <f>REPT(F18,1)</f>
        <v>GAIANI STEFANO - TT S. POLO (PR)</v>
      </c>
      <c r="AU26" s="348"/>
      <c r="AV26" s="348"/>
      <c r="AW26" s="348"/>
      <c r="AX26" s="169" t="str">
        <f>REPT(R18,1)</f>
        <v>3</v>
      </c>
      <c r="AY26" s="75"/>
    </row>
    <row r="27" spans="1:53" ht="24.75" customHeight="1" x14ac:dyDescent="0.2">
      <c r="AB27" s="344" t="str">
        <f>D5</f>
        <v>ROMANI DIEGO - TT S. POLO (PR)</v>
      </c>
      <c r="AC27" s="344"/>
      <c r="AD27" s="344"/>
      <c r="AE27" s="344"/>
      <c r="AF27" s="168" t="str">
        <f>REPT(Q5,1)</f>
        <v>1</v>
      </c>
      <c r="AL27" s="69"/>
      <c r="AR27" s="69"/>
      <c r="AS27" s="76"/>
      <c r="AT27" s="56" t="str">
        <f>AA15</f>
        <v>7-11--6-11--9-11------</v>
      </c>
    </row>
    <row r="28" spans="1:53" ht="24.75" customHeight="1" x14ac:dyDescent="0.2">
      <c r="AB28" s="53" t="s">
        <v>2</v>
      </c>
      <c r="AC28" s="68" t="str">
        <f>REPT(A5,1)</f>
        <v>2</v>
      </c>
      <c r="AD28" s="68" t="s">
        <v>3</v>
      </c>
      <c r="AE28" s="167">
        <f>IF(B5="","",IF(B5&lt;&gt;0,B5))</f>
        <v>18</v>
      </c>
      <c r="AF28" s="69"/>
      <c r="AG28" s="70"/>
      <c r="AH28" s="344" t="str">
        <f>REPT(D11,1)</f>
        <v>MILIANTI MARCO - TT S. POLO (PR)</v>
      </c>
      <c r="AI28" s="344"/>
      <c r="AJ28" s="344"/>
      <c r="AK28" s="344"/>
      <c r="AL28" s="169" t="str">
        <f>REPT(Q11,1)</f>
        <v>2</v>
      </c>
      <c r="AR28" s="69"/>
      <c r="AS28" s="76"/>
    </row>
    <row r="29" spans="1:53" ht="24.75" customHeight="1" x14ac:dyDescent="0.2">
      <c r="AB29" s="344" t="str">
        <f>F5</f>
        <v>MILIANTI MARCO - TT S. POLO (PR)</v>
      </c>
      <c r="AC29" s="344"/>
      <c r="AD29" s="344"/>
      <c r="AE29" s="344"/>
      <c r="AF29" s="168" t="str">
        <f>REPT(R5,1)</f>
        <v>3</v>
      </c>
      <c r="AG29" s="75"/>
      <c r="AH29" s="53" t="str">
        <f>AA5</f>
        <v>7-11--11-13--11-7--13-15---</v>
      </c>
      <c r="AJ29" s="53"/>
      <c r="AL29" s="69"/>
      <c r="AM29" s="70"/>
      <c r="AR29" s="69"/>
      <c r="AS29" s="76"/>
    </row>
    <row r="30" spans="1:53" ht="24.75" customHeight="1" x14ac:dyDescent="0.2">
      <c r="AF30" s="69"/>
      <c r="AH30" s="53" t="s">
        <v>2</v>
      </c>
      <c r="AI30" s="53" t="str">
        <f>REPT(A11,1)</f>
        <v>4</v>
      </c>
      <c r="AJ30" s="53" t="s">
        <v>3</v>
      </c>
      <c r="AK30" s="167" t="str">
        <f>IF(B11="","",IF(B11&lt;&gt;0,B11))</f>
        <v/>
      </c>
      <c r="AL30" s="69"/>
      <c r="AM30" s="76"/>
      <c r="AN30" s="348" t="str">
        <f>REPT(F15,1)</f>
        <v>GAIANI STEFANO - TT S. POLO (PR)</v>
      </c>
      <c r="AO30" s="348"/>
      <c r="AP30" s="348"/>
      <c r="AQ30" s="348"/>
      <c r="AR30" s="169" t="str">
        <f>REPT(R15,1)</f>
        <v>3</v>
      </c>
      <c r="AS30" s="75"/>
      <c r="AT30" s="79"/>
      <c r="AU30" s="79"/>
      <c r="AV30" s="79"/>
    </row>
    <row r="31" spans="1:53" ht="24.75" customHeight="1" x14ac:dyDescent="0.2">
      <c r="AB31" s="349" t="s">
        <v>104</v>
      </c>
      <c r="AC31" s="349"/>
      <c r="AD31" s="349"/>
      <c r="AE31" s="349"/>
      <c r="AF31" s="168"/>
      <c r="AL31" s="69"/>
      <c r="AM31" s="76"/>
      <c r="AN31" s="56" t="str">
        <f>AA11</f>
        <v>11-4--5-11--11-2--8-11--5-11</v>
      </c>
      <c r="AT31" s="78"/>
      <c r="AU31" s="78"/>
      <c r="AV31" s="78"/>
    </row>
    <row r="32" spans="1:53" ht="24.75" customHeight="1" x14ac:dyDescent="0.2">
      <c r="AB32" s="53"/>
      <c r="AC32" s="68"/>
      <c r="AD32" s="68"/>
      <c r="AE32" s="167"/>
      <c r="AF32" s="69"/>
      <c r="AG32" s="70"/>
      <c r="AH32" s="344" t="str">
        <f>F11</f>
        <v>GAIANI STEFANO - TT S. POLO (PR)</v>
      </c>
      <c r="AI32" s="344"/>
      <c r="AJ32" s="344"/>
      <c r="AK32" s="344"/>
      <c r="AL32" s="169" t="str">
        <f>REPT(R11,1)</f>
        <v>3</v>
      </c>
      <c r="AM32" s="75"/>
      <c r="AT32" s="80"/>
      <c r="AU32" s="80"/>
      <c r="AV32" s="80"/>
    </row>
    <row r="33" spans="1:83" ht="24.75" customHeight="1" x14ac:dyDescent="0.2">
      <c r="AB33" s="344" t="str">
        <f>F11</f>
        <v>GAIANI STEFANO - TT S. POLO (PR)</v>
      </c>
      <c r="AC33" s="344"/>
      <c r="AD33" s="344"/>
      <c r="AE33" s="344"/>
      <c r="AF33" s="168"/>
      <c r="AG33" s="75"/>
      <c r="AT33" s="78"/>
      <c r="AU33" s="78"/>
      <c r="AV33" s="78"/>
    </row>
    <row r="34" spans="1:83" ht="24.75" customHeight="1" x14ac:dyDescent="0.2">
      <c r="BA34" s="78"/>
    </row>
    <row r="35" spans="1:83" ht="24.75" customHeight="1" x14ac:dyDescent="0.2">
      <c r="AB35" s="173"/>
    </row>
    <row r="36" spans="1:83" s="119" customFormat="1" ht="24.75" customHeight="1" x14ac:dyDescent="0.2">
      <c r="A36" s="53"/>
      <c r="B36" s="54"/>
      <c r="C36" s="56"/>
      <c r="D36" s="91"/>
      <c r="E36" s="91"/>
      <c r="F36" s="91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6"/>
      <c r="AP36" s="56"/>
      <c r="AQ36" s="56"/>
      <c r="AR36" s="56"/>
      <c r="AS36" s="56"/>
      <c r="AT36" s="56"/>
      <c r="AU36" s="56"/>
      <c r="AV36" s="56"/>
      <c r="AW36" s="56"/>
      <c r="AX36" s="56"/>
      <c r="AY36" s="56"/>
      <c r="AZ36" s="56"/>
      <c r="BA36" s="56"/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6"/>
      <c r="BO36" s="56"/>
      <c r="BP36" s="56"/>
      <c r="BQ36" s="56"/>
      <c r="BR36" s="56"/>
      <c r="BS36" s="56"/>
      <c r="BT36" s="56"/>
      <c r="BU36" s="56"/>
      <c r="BV36" s="56"/>
      <c r="BW36" s="56"/>
      <c r="BX36" s="56"/>
      <c r="BY36" s="56"/>
      <c r="BZ36" s="56"/>
      <c r="CA36" s="56"/>
      <c r="CB36" s="56"/>
      <c r="CC36" s="56"/>
      <c r="CD36" s="56"/>
      <c r="CE36" s="56"/>
    </row>
    <row r="37" spans="1:83" s="119" customFormat="1" ht="24.75" customHeight="1" x14ac:dyDescent="0.2">
      <c r="A37" s="53"/>
      <c r="B37" s="54"/>
      <c r="C37" s="56"/>
      <c r="D37" s="91"/>
      <c r="E37" s="91"/>
      <c r="F37" s="91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56"/>
      <c r="AS37" s="56"/>
      <c r="AT37" s="56"/>
      <c r="AU37" s="56"/>
      <c r="AV37" s="56"/>
      <c r="AW37" s="56"/>
      <c r="AX37" s="56"/>
      <c r="AY37" s="56"/>
      <c r="AZ37" s="56"/>
      <c r="BA37" s="56"/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6"/>
      <c r="BO37" s="56"/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6"/>
      <c r="CC37" s="56"/>
      <c r="CD37" s="56"/>
      <c r="CE37" s="56"/>
    </row>
    <row r="38" spans="1:83" s="119" customFormat="1" ht="24.75" customHeight="1" x14ac:dyDescent="0.2">
      <c r="A38" s="53"/>
      <c r="B38" s="54"/>
      <c r="C38" s="56"/>
      <c r="D38" s="91"/>
      <c r="E38" s="91"/>
      <c r="F38" s="91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  <c r="AN38" s="56"/>
      <c r="AO38" s="56"/>
      <c r="AP38" s="56"/>
      <c r="AQ38" s="56"/>
      <c r="AR38" s="56"/>
      <c r="AS38" s="56"/>
      <c r="AT38" s="56"/>
      <c r="AU38" s="56"/>
      <c r="AV38" s="56"/>
      <c r="AW38" s="56"/>
      <c r="AX38" s="56"/>
      <c r="AY38" s="56"/>
      <c r="AZ38" s="56"/>
      <c r="BA38" s="56"/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6"/>
      <c r="BO38" s="56"/>
      <c r="BP38" s="56"/>
      <c r="BQ38" s="56"/>
      <c r="BR38" s="56"/>
      <c r="BS38" s="56"/>
      <c r="BT38" s="56"/>
      <c r="BU38" s="56"/>
      <c r="BV38" s="56"/>
      <c r="BW38" s="56"/>
      <c r="BX38" s="56"/>
      <c r="BY38" s="56"/>
      <c r="BZ38" s="56"/>
      <c r="CA38" s="56"/>
      <c r="CB38" s="56"/>
      <c r="CC38" s="56"/>
      <c r="CD38" s="56"/>
      <c r="CE38" s="56"/>
    </row>
    <row r="39" spans="1:83" s="119" customFormat="1" ht="24.75" customHeight="1" x14ac:dyDescent="0.2">
      <c r="A39" s="53"/>
      <c r="B39" s="54"/>
      <c r="C39" s="56"/>
      <c r="D39" s="91"/>
      <c r="E39" s="91"/>
      <c r="F39" s="91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/>
      <c r="AR39" s="56"/>
      <c r="AS39" s="56"/>
      <c r="AT39" s="56"/>
      <c r="AU39" s="56"/>
      <c r="AV39" s="56"/>
      <c r="AW39" s="56"/>
      <c r="AX39" s="56"/>
      <c r="AY39" s="56"/>
      <c r="AZ39" s="56"/>
      <c r="BA39" s="56"/>
      <c r="BB39" s="56"/>
      <c r="BC39" s="56"/>
      <c r="BD39" s="56"/>
      <c r="BE39" s="56"/>
      <c r="BF39" s="56"/>
      <c r="BG39" s="56"/>
      <c r="BH39" s="56"/>
      <c r="BI39" s="56"/>
      <c r="BJ39" s="56"/>
      <c r="BK39" s="56"/>
      <c r="BL39" s="56"/>
      <c r="BM39" s="56"/>
      <c r="BN39" s="56"/>
      <c r="BO39" s="56"/>
      <c r="BP39" s="56"/>
      <c r="BQ39" s="56"/>
      <c r="BR39" s="56"/>
      <c r="BS39" s="56"/>
      <c r="BT39" s="56"/>
      <c r="BU39" s="56"/>
      <c r="BV39" s="56"/>
      <c r="BW39" s="56"/>
      <c r="BX39" s="56"/>
      <c r="BY39" s="56"/>
      <c r="BZ39" s="56"/>
      <c r="CA39" s="56"/>
      <c r="CB39" s="56"/>
      <c r="CC39" s="56"/>
      <c r="CD39" s="56"/>
      <c r="CE39" s="56"/>
    </row>
    <row r="40" spans="1:83" s="119" customFormat="1" ht="24.75" customHeight="1" x14ac:dyDescent="0.2">
      <c r="A40" s="53"/>
      <c r="B40" s="54"/>
      <c r="C40" s="56"/>
      <c r="D40" s="91"/>
      <c r="E40" s="91"/>
      <c r="F40" s="91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6"/>
      <c r="BO40" s="56"/>
      <c r="BP40" s="56"/>
      <c r="BQ40" s="56"/>
      <c r="BR40" s="56"/>
      <c r="BS40" s="56"/>
      <c r="BT40" s="56"/>
      <c r="BU40" s="56"/>
      <c r="BV40" s="56"/>
      <c r="BW40" s="56"/>
      <c r="BX40" s="56"/>
      <c r="BY40" s="56"/>
      <c r="BZ40" s="56"/>
      <c r="CA40" s="56"/>
      <c r="CB40" s="56"/>
      <c r="CC40" s="56"/>
      <c r="CD40" s="56"/>
      <c r="CE40" s="56"/>
    </row>
    <row r="41" spans="1:83" s="119" customFormat="1" ht="24.75" customHeight="1" x14ac:dyDescent="0.2">
      <c r="A41" s="53"/>
      <c r="B41" s="54"/>
      <c r="C41" s="56"/>
      <c r="D41" s="91"/>
      <c r="E41" s="91"/>
      <c r="F41" s="91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6"/>
      <c r="BO41" s="56"/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6"/>
      <c r="CC41" s="56"/>
      <c r="CD41" s="56"/>
      <c r="CE41" s="56"/>
    </row>
    <row r="42" spans="1:83" s="119" customFormat="1" ht="24.75" customHeight="1" x14ac:dyDescent="0.2">
      <c r="A42" s="53"/>
      <c r="B42" s="54"/>
      <c r="C42" s="56"/>
      <c r="D42" s="91"/>
      <c r="E42" s="91"/>
      <c r="F42" s="91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/>
      <c r="AR42" s="56"/>
      <c r="AS42" s="56"/>
      <c r="AT42" s="56"/>
      <c r="AU42" s="56"/>
      <c r="AV42" s="56"/>
      <c r="AW42" s="56"/>
      <c r="AX42" s="56"/>
      <c r="AY42" s="56"/>
      <c r="AZ42" s="56"/>
      <c r="BA42" s="56"/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6"/>
      <c r="BO42" s="56"/>
      <c r="BP42" s="56"/>
      <c r="BQ42" s="56"/>
      <c r="BR42" s="56"/>
      <c r="BS42" s="56"/>
      <c r="BT42" s="56"/>
      <c r="BU42" s="56"/>
      <c r="BV42" s="56"/>
      <c r="BW42" s="56"/>
      <c r="BX42" s="56"/>
      <c r="BY42" s="56"/>
      <c r="BZ42" s="56"/>
      <c r="CA42" s="56"/>
      <c r="CB42" s="56"/>
      <c r="CC42" s="56"/>
      <c r="CD42" s="56"/>
      <c r="CE42" s="56"/>
    </row>
    <row r="43" spans="1:83" s="119" customFormat="1" ht="24.75" customHeight="1" x14ac:dyDescent="0.2">
      <c r="A43" s="53"/>
      <c r="B43" s="54"/>
      <c r="C43" s="56"/>
      <c r="D43" s="91"/>
      <c r="E43" s="91"/>
      <c r="F43" s="91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6"/>
      <c r="BM43" s="56"/>
      <c r="BN43" s="56"/>
      <c r="BO43" s="56"/>
      <c r="BP43" s="56"/>
      <c r="BQ43" s="56"/>
      <c r="BR43" s="56"/>
      <c r="BS43" s="56"/>
      <c r="BT43" s="56"/>
      <c r="BU43" s="56"/>
      <c r="BV43" s="56"/>
      <c r="BW43" s="56"/>
      <c r="BX43" s="56"/>
      <c r="BY43" s="56"/>
      <c r="BZ43" s="56"/>
      <c r="CA43" s="56"/>
      <c r="CB43" s="56"/>
      <c r="CC43" s="56"/>
      <c r="CD43" s="56"/>
      <c r="CE43" s="56"/>
    </row>
    <row r="44" spans="1:83" s="119" customFormat="1" ht="24.75" customHeight="1" x14ac:dyDescent="0.2">
      <c r="A44" s="53"/>
      <c r="B44" s="54"/>
      <c r="C44" s="56"/>
      <c r="D44" s="91"/>
      <c r="E44" s="91"/>
      <c r="F44" s="91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6"/>
      <c r="BM44" s="56"/>
      <c r="BN44" s="56"/>
      <c r="BO44" s="56"/>
      <c r="BP44" s="56"/>
      <c r="BQ44" s="56"/>
      <c r="BR44" s="56"/>
      <c r="BS44" s="56"/>
      <c r="BT44" s="56"/>
      <c r="BU44" s="56"/>
      <c r="BV44" s="56"/>
      <c r="BW44" s="56"/>
      <c r="BX44" s="56"/>
      <c r="BY44" s="56"/>
      <c r="BZ44" s="56"/>
      <c r="CA44" s="56"/>
      <c r="CB44" s="56"/>
      <c r="CC44" s="56"/>
      <c r="CD44" s="56"/>
      <c r="CE44" s="56"/>
    </row>
    <row r="45" spans="1:83" s="119" customFormat="1" ht="24.75" customHeight="1" x14ac:dyDescent="0.2">
      <c r="A45" s="53"/>
      <c r="B45" s="54"/>
      <c r="C45" s="56"/>
      <c r="D45" s="91"/>
      <c r="E45" s="91"/>
      <c r="F45" s="91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6"/>
      <c r="CC45" s="56"/>
      <c r="CD45" s="56"/>
      <c r="CE45" s="56"/>
    </row>
    <row r="46" spans="1:83" s="119" customFormat="1" ht="24.75" customHeight="1" x14ac:dyDescent="0.2">
      <c r="A46" s="53"/>
      <c r="B46" s="54"/>
      <c r="C46" s="56"/>
      <c r="D46" s="91"/>
      <c r="E46" s="91"/>
      <c r="F46" s="91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6"/>
      <c r="BO46" s="56"/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6"/>
      <c r="CC46" s="56"/>
      <c r="CD46" s="56"/>
      <c r="CE46" s="56"/>
    </row>
    <row r="47" spans="1:83" s="119" customFormat="1" ht="24.75" customHeight="1" x14ac:dyDescent="0.2">
      <c r="A47" s="53"/>
      <c r="B47" s="54"/>
      <c r="C47" s="56"/>
      <c r="D47" s="91"/>
      <c r="E47" s="91"/>
      <c r="F47" s="91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6"/>
      <c r="BO47" s="56"/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6"/>
      <c r="CC47" s="56"/>
      <c r="CD47" s="56"/>
      <c r="CE47" s="56"/>
    </row>
    <row r="48" spans="1:83" s="119" customFormat="1" ht="24.75" customHeight="1" x14ac:dyDescent="0.2">
      <c r="A48" s="53"/>
      <c r="B48" s="54"/>
      <c r="C48" s="56"/>
      <c r="D48" s="91"/>
      <c r="E48" s="91"/>
      <c r="F48" s="91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6"/>
      <c r="BO48" s="56"/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6"/>
      <c r="CC48" s="56"/>
      <c r="CD48" s="56"/>
      <c r="CE48" s="56"/>
    </row>
    <row r="49" spans="1:83" s="119" customFormat="1" ht="24.75" customHeight="1" x14ac:dyDescent="0.2">
      <c r="A49" s="53"/>
      <c r="B49" s="54"/>
      <c r="C49" s="56"/>
      <c r="D49" s="91"/>
      <c r="E49" s="91"/>
      <c r="F49" s="91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/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/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6"/>
      <c r="BO49" s="56"/>
      <c r="BP49" s="56"/>
      <c r="BQ49" s="56"/>
      <c r="BR49" s="56"/>
      <c r="BS49" s="56"/>
      <c r="BT49" s="56"/>
      <c r="BU49" s="56"/>
      <c r="BV49" s="56"/>
      <c r="BW49" s="56"/>
      <c r="BX49" s="56"/>
      <c r="BY49" s="56"/>
      <c r="BZ49" s="56"/>
      <c r="CA49" s="56"/>
      <c r="CB49" s="56"/>
      <c r="CC49" s="56"/>
      <c r="CD49" s="56"/>
      <c r="CE49" s="56"/>
    </row>
    <row r="50" spans="1:83" s="119" customFormat="1" ht="24.75" customHeight="1" x14ac:dyDescent="0.2">
      <c r="A50" s="53"/>
      <c r="B50" s="54"/>
      <c r="C50" s="56"/>
      <c r="D50" s="91"/>
      <c r="E50" s="91"/>
      <c r="F50" s="91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  <c r="AN50" s="56"/>
      <c r="AO50" s="56"/>
      <c r="AP50" s="56"/>
      <c r="AQ50" s="56"/>
      <c r="AR50" s="56"/>
      <c r="AS50" s="56"/>
      <c r="AT50" s="56"/>
      <c r="AU50" s="56"/>
      <c r="AV50" s="56"/>
      <c r="AW50" s="56"/>
      <c r="AX50" s="56"/>
      <c r="AY50" s="56"/>
      <c r="AZ50" s="56"/>
      <c r="BA50" s="56"/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</row>
    <row r="51" spans="1:83" s="119" customFormat="1" ht="24.75" customHeight="1" x14ac:dyDescent="0.2">
      <c r="A51" s="53"/>
      <c r="B51" s="54"/>
      <c r="C51" s="56"/>
      <c r="D51" s="91"/>
      <c r="E51" s="91"/>
      <c r="F51" s="91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  <c r="AN51" s="56"/>
      <c r="AO51" s="56"/>
      <c r="AP51" s="56"/>
      <c r="AQ51" s="56"/>
      <c r="AR51" s="56"/>
      <c r="AS51" s="56"/>
      <c r="AT51" s="56"/>
      <c r="AU51" s="56"/>
      <c r="AV51" s="56"/>
      <c r="AW51" s="56"/>
      <c r="AX51" s="56"/>
      <c r="AY51" s="56"/>
      <c r="AZ51" s="56"/>
      <c r="BA51" s="56"/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6"/>
      <c r="BO51" s="56"/>
      <c r="BP51" s="56"/>
      <c r="BQ51" s="56"/>
      <c r="BR51" s="56"/>
      <c r="BS51" s="56"/>
      <c r="BT51" s="56"/>
      <c r="BU51" s="56"/>
      <c r="BV51" s="56"/>
      <c r="BW51" s="56"/>
      <c r="BX51" s="56"/>
      <c r="BY51" s="56"/>
      <c r="BZ51" s="56"/>
      <c r="CA51" s="56"/>
      <c r="CB51" s="56"/>
      <c r="CC51" s="56"/>
      <c r="CD51" s="56"/>
      <c r="CE51" s="56"/>
    </row>
    <row r="52" spans="1:83" s="119" customFormat="1" ht="24.75" customHeight="1" x14ac:dyDescent="0.2">
      <c r="A52" s="53"/>
      <c r="B52" s="54"/>
      <c r="C52" s="56"/>
      <c r="D52" s="91"/>
      <c r="E52" s="91"/>
      <c r="F52" s="91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  <c r="BM52" s="56"/>
      <c r="BN52" s="56"/>
      <c r="BO52" s="56"/>
      <c r="BP52" s="56"/>
      <c r="BQ52" s="56"/>
      <c r="BR52" s="56"/>
      <c r="BS52" s="56"/>
      <c r="BT52" s="56"/>
      <c r="BU52" s="56"/>
      <c r="BV52" s="56"/>
      <c r="BW52" s="56"/>
      <c r="BX52" s="56"/>
      <c r="BY52" s="56"/>
      <c r="BZ52" s="56"/>
      <c r="CA52" s="56"/>
      <c r="CB52" s="56"/>
      <c r="CC52" s="56"/>
      <c r="CD52" s="56"/>
      <c r="CE52" s="56"/>
    </row>
    <row r="53" spans="1:83" s="119" customFormat="1" ht="24.75" customHeight="1" x14ac:dyDescent="0.2">
      <c r="A53" s="53"/>
      <c r="B53" s="54"/>
      <c r="C53" s="56"/>
      <c r="D53" s="91"/>
      <c r="E53" s="91"/>
      <c r="F53" s="91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6"/>
      <c r="BR53" s="56"/>
      <c r="BS53" s="56"/>
      <c r="BT53" s="56"/>
      <c r="BU53" s="56"/>
      <c r="BV53" s="56"/>
      <c r="BW53" s="56"/>
      <c r="BX53" s="56"/>
      <c r="BY53" s="56"/>
      <c r="BZ53" s="56"/>
      <c r="CA53" s="56"/>
      <c r="CB53" s="56"/>
      <c r="CC53" s="56"/>
      <c r="CD53" s="56"/>
      <c r="CE53" s="56"/>
    </row>
    <row r="54" spans="1:83" s="119" customFormat="1" ht="24.75" customHeight="1" x14ac:dyDescent="0.2">
      <c r="A54" s="53"/>
      <c r="B54" s="54"/>
      <c r="C54" s="56"/>
      <c r="D54" s="91"/>
      <c r="E54" s="91"/>
      <c r="F54" s="91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  <c r="AN54" s="56"/>
      <c r="AO54" s="56"/>
      <c r="AP54" s="56"/>
      <c r="AQ54" s="56"/>
      <c r="AR54" s="56"/>
      <c r="AS54" s="56"/>
      <c r="AT54" s="56"/>
      <c r="AU54" s="56"/>
      <c r="AV54" s="56"/>
      <c r="AW54" s="56"/>
      <c r="AX54" s="56"/>
      <c r="AY54" s="56"/>
      <c r="AZ54" s="56"/>
      <c r="BA54" s="56"/>
      <c r="BB54" s="56"/>
      <c r="BC54" s="56"/>
      <c r="BD54" s="56"/>
      <c r="BE54" s="56"/>
      <c r="BF54" s="56"/>
      <c r="BG54" s="56"/>
      <c r="BH54" s="56"/>
      <c r="BI54" s="56"/>
      <c r="BJ54" s="56"/>
      <c r="BK54" s="56"/>
      <c r="BL54" s="56"/>
      <c r="BM54" s="56"/>
      <c r="BN54" s="56"/>
      <c r="BO54" s="56"/>
      <c r="BP54" s="56"/>
      <c r="BQ54" s="56"/>
      <c r="BR54" s="56"/>
      <c r="BS54" s="56"/>
      <c r="BT54" s="56"/>
      <c r="BU54" s="56"/>
      <c r="BV54" s="56"/>
      <c r="BW54" s="56"/>
      <c r="BX54" s="56"/>
      <c r="BY54" s="56"/>
      <c r="BZ54" s="56"/>
      <c r="CA54" s="56"/>
      <c r="CB54" s="56"/>
      <c r="CC54" s="56"/>
      <c r="CD54" s="56"/>
      <c r="CE54" s="56"/>
    </row>
    <row r="55" spans="1:83" s="119" customFormat="1" ht="24.75" customHeight="1" x14ac:dyDescent="0.2">
      <c r="A55" s="53"/>
      <c r="B55" s="54"/>
      <c r="C55" s="56"/>
      <c r="D55" s="91"/>
      <c r="E55" s="91"/>
      <c r="F55" s="91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  <c r="AN55" s="56"/>
      <c r="AO55" s="56"/>
      <c r="AP55" s="56"/>
      <c r="AQ55" s="56"/>
      <c r="AR55" s="56"/>
      <c r="AS55" s="56"/>
      <c r="AT55" s="56"/>
      <c r="AU55" s="56"/>
      <c r="AV55" s="56"/>
      <c r="AW55" s="56"/>
      <c r="AX55" s="56"/>
      <c r="AY55" s="56"/>
      <c r="AZ55" s="56"/>
      <c r="BA55" s="56"/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6"/>
      <c r="BO55" s="56"/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6"/>
      <c r="CC55" s="56"/>
      <c r="CD55" s="56"/>
      <c r="CE55" s="56"/>
    </row>
    <row r="56" spans="1:83" s="119" customFormat="1" ht="24.75" customHeight="1" x14ac:dyDescent="0.2">
      <c r="A56" s="53"/>
      <c r="B56" s="54"/>
      <c r="C56" s="56"/>
      <c r="D56" s="91"/>
      <c r="E56" s="91"/>
      <c r="F56" s="91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56"/>
      <c r="CB56" s="56"/>
      <c r="CC56" s="56"/>
      <c r="CD56" s="56"/>
      <c r="CE56" s="56"/>
    </row>
    <row r="57" spans="1:83" s="119" customFormat="1" ht="24.75" customHeight="1" x14ac:dyDescent="0.2">
      <c r="A57" s="53"/>
      <c r="B57" s="54"/>
      <c r="C57" s="56"/>
      <c r="D57" s="91"/>
      <c r="E57" s="91"/>
      <c r="F57" s="91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56"/>
      <c r="AS57" s="56"/>
      <c r="AT57" s="56"/>
      <c r="AU57" s="56"/>
      <c r="AV57" s="56"/>
      <c r="AW57" s="56"/>
      <c r="AX57" s="56"/>
      <c r="AY57" s="56"/>
      <c r="AZ57" s="56"/>
      <c r="BA57" s="56"/>
      <c r="BB57" s="56"/>
      <c r="BC57" s="56"/>
      <c r="BD57" s="56"/>
      <c r="BE57" s="56"/>
      <c r="BF57" s="56"/>
      <c r="BG57" s="56"/>
      <c r="BH57" s="56"/>
      <c r="BI57" s="56"/>
      <c r="BJ57" s="56"/>
      <c r="BK57" s="56"/>
      <c r="BL57" s="56"/>
      <c r="BM57" s="56"/>
      <c r="BN57" s="56"/>
      <c r="BO57" s="56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/>
      <c r="CB57" s="56"/>
      <c r="CC57" s="56"/>
      <c r="CD57" s="56"/>
      <c r="CE57" s="56"/>
    </row>
    <row r="58" spans="1:83" s="119" customFormat="1" ht="24.75" customHeight="1" x14ac:dyDescent="0.2">
      <c r="A58" s="53"/>
      <c r="B58" s="54"/>
      <c r="C58" s="56"/>
      <c r="D58" s="91"/>
      <c r="E58" s="91"/>
      <c r="F58" s="91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I58" s="56"/>
      <c r="BJ58" s="56"/>
      <c r="BK58" s="56"/>
      <c r="BL58" s="56"/>
      <c r="BM58" s="56"/>
      <c r="BN58" s="56"/>
      <c r="BO58" s="56"/>
      <c r="BP58" s="56"/>
      <c r="BQ58" s="56"/>
      <c r="BR58" s="56"/>
      <c r="BS58" s="56"/>
      <c r="BT58" s="56"/>
      <c r="BU58" s="56"/>
      <c r="BV58" s="56"/>
      <c r="BW58" s="56"/>
      <c r="BX58" s="56"/>
      <c r="BY58" s="56"/>
      <c r="BZ58" s="56"/>
      <c r="CA58" s="56"/>
      <c r="CB58" s="56"/>
      <c r="CC58" s="56"/>
      <c r="CD58" s="56"/>
      <c r="CE58" s="56"/>
    </row>
    <row r="59" spans="1:83" s="119" customFormat="1" ht="24.75" customHeight="1" x14ac:dyDescent="0.2">
      <c r="A59" s="53"/>
      <c r="B59" s="54"/>
      <c r="C59" s="56"/>
      <c r="D59" s="91"/>
      <c r="E59" s="91"/>
      <c r="F59" s="91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  <c r="AN59" s="56"/>
      <c r="AO59" s="56"/>
      <c r="AP59" s="56"/>
      <c r="AQ59" s="56"/>
      <c r="AR59" s="56"/>
      <c r="AS59" s="56"/>
      <c r="AT59" s="56"/>
      <c r="AU59" s="56"/>
      <c r="AV59" s="56"/>
      <c r="AW59" s="56"/>
      <c r="AX59" s="56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I59" s="56"/>
      <c r="BJ59" s="56"/>
      <c r="BK59" s="56"/>
      <c r="BL59" s="56"/>
      <c r="BM59" s="56"/>
      <c r="BN59" s="56"/>
      <c r="BO59" s="56"/>
      <c r="BP59" s="56"/>
      <c r="BQ59" s="56"/>
      <c r="BR59" s="56"/>
      <c r="BS59" s="56"/>
      <c r="BT59" s="56"/>
      <c r="BU59" s="56"/>
      <c r="BV59" s="56"/>
      <c r="BW59" s="56"/>
      <c r="BX59" s="56"/>
      <c r="BY59" s="56"/>
      <c r="BZ59" s="56"/>
      <c r="CA59" s="56"/>
      <c r="CB59" s="56"/>
      <c r="CC59" s="56"/>
      <c r="CD59" s="56"/>
      <c r="CE59" s="56"/>
    </row>
    <row r="60" spans="1:83" s="119" customFormat="1" ht="24.75" customHeight="1" x14ac:dyDescent="0.2">
      <c r="A60" s="53"/>
      <c r="B60" s="54"/>
      <c r="C60" s="56"/>
      <c r="D60" s="91"/>
      <c r="E60" s="91"/>
      <c r="F60" s="91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6"/>
      <c r="BK60" s="56"/>
      <c r="BL60" s="56"/>
      <c r="BM60" s="56"/>
      <c r="BN60" s="56"/>
      <c r="BO60" s="56"/>
      <c r="BP60" s="56"/>
      <c r="BQ60" s="56"/>
      <c r="BR60" s="56"/>
      <c r="BS60" s="56"/>
      <c r="BT60" s="56"/>
      <c r="BU60" s="56"/>
      <c r="BV60" s="56"/>
      <c r="BW60" s="56"/>
      <c r="BX60" s="56"/>
      <c r="BY60" s="56"/>
      <c r="BZ60" s="56"/>
      <c r="CA60" s="56"/>
      <c r="CB60" s="56"/>
      <c r="CC60" s="56"/>
      <c r="CD60" s="56"/>
      <c r="CE60" s="56"/>
    </row>
    <row r="61" spans="1:83" s="119" customFormat="1" ht="24.75" customHeight="1" x14ac:dyDescent="0.2">
      <c r="A61" s="53"/>
      <c r="B61" s="54"/>
      <c r="C61" s="56"/>
      <c r="D61" s="91"/>
      <c r="E61" s="91"/>
      <c r="F61" s="91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/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/>
      <c r="CC61" s="56"/>
      <c r="CD61" s="56"/>
      <c r="CE61" s="56"/>
    </row>
    <row r="62" spans="1:83" s="119" customFormat="1" ht="24.75" customHeight="1" x14ac:dyDescent="0.2">
      <c r="A62" s="53"/>
      <c r="B62" s="54"/>
      <c r="C62" s="56"/>
      <c r="D62" s="91"/>
      <c r="E62" s="91"/>
      <c r="F62" s="91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</row>
    <row r="63" spans="1:83" s="119" customFormat="1" ht="24.75" customHeight="1" x14ac:dyDescent="0.2">
      <c r="A63" s="53"/>
      <c r="B63" s="54"/>
      <c r="C63" s="56"/>
      <c r="D63" s="91"/>
      <c r="E63" s="91"/>
      <c r="F63" s="91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</row>
    <row r="64" spans="1:83" s="119" customFormat="1" ht="24.75" customHeight="1" x14ac:dyDescent="0.2">
      <c r="A64" s="53"/>
      <c r="B64" s="54"/>
      <c r="C64" s="56"/>
      <c r="D64" s="91"/>
      <c r="E64" s="91"/>
      <c r="F64" s="91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</row>
    <row r="65" spans="1:83" s="119" customFormat="1" ht="24.75" customHeight="1" x14ac:dyDescent="0.2">
      <c r="A65" s="53"/>
      <c r="B65" s="54"/>
      <c r="C65" s="56"/>
      <c r="D65" s="91"/>
      <c r="E65" s="91"/>
      <c r="F65" s="91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  <c r="AN65" s="56"/>
      <c r="AO65" s="56"/>
      <c r="AP65" s="56"/>
      <c r="AQ65" s="56"/>
      <c r="AR65" s="56"/>
      <c r="AS65" s="56"/>
      <c r="AT65" s="56"/>
      <c r="AU65" s="56"/>
      <c r="AV65" s="56"/>
      <c r="AW65" s="56"/>
      <c r="AX65" s="56"/>
      <c r="AY65" s="56"/>
      <c r="AZ65" s="56"/>
      <c r="BA65" s="56"/>
      <c r="BB65" s="56"/>
      <c r="BC65" s="56"/>
      <c r="BD65" s="56"/>
      <c r="BE65" s="56"/>
      <c r="BF65" s="56"/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/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/>
      <c r="CC65" s="56"/>
      <c r="CD65" s="56"/>
      <c r="CE65" s="56"/>
    </row>
    <row r="66" spans="1:83" s="119" customFormat="1" ht="24.75" customHeight="1" x14ac:dyDescent="0.2">
      <c r="A66" s="53"/>
      <c r="B66" s="54"/>
      <c r="C66" s="56"/>
      <c r="D66" s="91"/>
      <c r="E66" s="91"/>
      <c r="F66" s="91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  <c r="AN66" s="56"/>
      <c r="AO66" s="56"/>
      <c r="AP66" s="56"/>
      <c r="AQ66" s="56"/>
      <c r="AR66" s="56"/>
      <c r="AS66" s="56"/>
      <c r="AT66" s="56"/>
      <c r="AU66" s="56"/>
      <c r="AV66" s="56"/>
      <c r="AW66" s="56"/>
      <c r="AX66" s="56"/>
      <c r="AY66" s="56"/>
      <c r="AZ66" s="56"/>
      <c r="BA66" s="56"/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/>
      <c r="CC66" s="56"/>
      <c r="CD66" s="56"/>
      <c r="CE66" s="56"/>
    </row>
    <row r="67" spans="1:83" s="119" customFormat="1" ht="24.75" customHeight="1" x14ac:dyDescent="0.2">
      <c r="A67" s="53"/>
      <c r="B67" s="54"/>
      <c r="C67" s="56"/>
      <c r="D67" s="91"/>
      <c r="E67" s="91"/>
      <c r="F67" s="91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  <c r="AN67" s="56"/>
      <c r="AO67" s="56"/>
      <c r="AP67" s="56"/>
      <c r="AQ67" s="56"/>
      <c r="AR67" s="56"/>
      <c r="AS67" s="56"/>
      <c r="AT67" s="56"/>
      <c r="AU67" s="56"/>
      <c r="AV67" s="56"/>
      <c r="AW67" s="56"/>
      <c r="AX67" s="56"/>
      <c r="AY67" s="56"/>
      <c r="AZ67" s="56"/>
      <c r="BA67" s="56"/>
      <c r="BB67" s="56"/>
      <c r="BC67" s="56"/>
      <c r="BD67" s="56"/>
      <c r="BE67" s="56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</row>
    <row r="68" spans="1:83" s="119" customFormat="1" ht="24.75" customHeight="1" x14ac:dyDescent="0.2">
      <c r="A68" s="53"/>
      <c r="B68" s="54"/>
      <c r="C68" s="56"/>
      <c r="D68" s="91"/>
      <c r="E68" s="91"/>
      <c r="F68" s="91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  <c r="AN68" s="56"/>
      <c r="AO68" s="56"/>
      <c r="AP68" s="56"/>
      <c r="AQ68" s="56"/>
      <c r="AR68" s="56"/>
      <c r="AS68" s="56"/>
      <c r="AT68" s="56"/>
      <c r="AU68" s="56"/>
      <c r="AV68" s="56"/>
      <c r="AW68" s="56"/>
      <c r="AX68" s="56"/>
      <c r="AY68" s="56"/>
      <c r="AZ68" s="56"/>
      <c r="BA68" s="56"/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</row>
    <row r="69" spans="1:83" s="119" customFormat="1" ht="24.75" customHeight="1" x14ac:dyDescent="0.2">
      <c r="A69" s="53"/>
      <c r="B69" s="54"/>
      <c r="C69" s="56"/>
      <c r="D69" s="91"/>
      <c r="E69" s="91"/>
      <c r="F69" s="91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  <c r="AN69" s="56"/>
      <c r="AO69" s="56"/>
      <c r="AP69" s="56"/>
      <c r="AQ69" s="56"/>
      <c r="AR69" s="56"/>
      <c r="AS69" s="56"/>
      <c r="AT69" s="56"/>
      <c r="AU69" s="56"/>
      <c r="AV69" s="56"/>
      <c r="AW69" s="56"/>
      <c r="AX69" s="56"/>
      <c r="AY69" s="56"/>
      <c r="AZ69" s="56"/>
      <c r="BA69" s="56"/>
      <c r="BB69" s="56"/>
      <c r="BC69" s="56"/>
      <c r="BD69" s="56"/>
      <c r="BE69" s="56"/>
      <c r="BF69" s="56"/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/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/>
      <c r="CC69" s="56"/>
      <c r="CD69" s="56"/>
      <c r="CE69" s="56"/>
    </row>
    <row r="70" spans="1:83" s="119" customFormat="1" ht="24.75" customHeight="1" x14ac:dyDescent="0.2">
      <c r="A70" s="53"/>
      <c r="B70" s="54"/>
      <c r="C70" s="56"/>
      <c r="D70" s="91"/>
      <c r="E70" s="91"/>
      <c r="F70" s="91"/>
      <c r="G70" s="56"/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6"/>
      <c r="Z70" s="56"/>
      <c r="AA70" s="56"/>
      <c r="AB70" s="56"/>
      <c r="AC70" s="56"/>
      <c r="AD70" s="56"/>
      <c r="AE70" s="56"/>
      <c r="AF70" s="56"/>
      <c r="AG70" s="56"/>
      <c r="AH70" s="56"/>
      <c r="AI70" s="56"/>
      <c r="AJ70" s="56"/>
      <c r="AK70" s="56"/>
      <c r="AL70" s="56"/>
      <c r="AM70" s="56"/>
      <c r="AN70" s="56"/>
      <c r="AO70" s="56"/>
      <c r="AP70" s="56"/>
      <c r="AQ70" s="56"/>
      <c r="AR70" s="56"/>
      <c r="AS70" s="56"/>
      <c r="AT70" s="56"/>
      <c r="AU70" s="56"/>
      <c r="AV70" s="56"/>
      <c r="AW70" s="56"/>
      <c r="AX70" s="56"/>
      <c r="AY70" s="56"/>
      <c r="AZ70" s="56"/>
      <c r="BA70" s="56"/>
      <c r="BB70" s="56"/>
      <c r="BC70" s="56"/>
      <c r="BD70" s="56"/>
      <c r="BE70" s="56"/>
      <c r="BF70" s="56"/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/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/>
      <c r="CC70" s="56"/>
      <c r="CD70" s="56"/>
      <c r="CE70" s="56"/>
    </row>
    <row r="71" spans="1:83" s="119" customFormat="1" ht="24.75" customHeight="1" x14ac:dyDescent="0.2">
      <c r="A71" s="53"/>
      <c r="B71" s="54"/>
      <c r="C71" s="56"/>
      <c r="D71" s="91"/>
      <c r="E71" s="91"/>
      <c r="F71" s="91"/>
      <c r="G71" s="56"/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6"/>
      <c r="Z71" s="56"/>
      <c r="AA71" s="56"/>
      <c r="AB71" s="56"/>
      <c r="AC71" s="56"/>
      <c r="AD71" s="56"/>
      <c r="AE71" s="56"/>
      <c r="AF71" s="56"/>
      <c r="AG71" s="56"/>
      <c r="AH71" s="56"/>
      <c r="AI71" s="56"/>
      <c r="AJ71" s="56"/>
      <c r="AK71" s="56"/>
      <c r="AL71" s="56"/>
      <c r="AM71" s="56"/>
      <c r="AN71" s="56"/>
      <c r="AO71" s="56"/>
      <c r="AP71" s="56"/>
      <c r="AQ71" s="56"/>
      <c r="AR71" s="56"/>
      <c r="AS71" s="56"/>
      <c r="AT71" s="56"/>
      <c r="AU71" s="56"/>
      <c r="AV71" s="56"/>
      <c r="AW71" s="56"/>
      <c r="AX71" s="56"/>
      <c r="AY71" s="56"/>
      <c r="AZ71" s="56"/>
      <c r="BA71" s="56"/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/>
      <c r="CC71" s="56"/>
      <c r="CD71" s="56"/>
      <c r="CE71" s="56"/>
    </row>
    <row r="72" spans="1:83" s="119" customFormat="1" ht="24.75" customHeight="1" x14ac:dyDescent="0.2">
      <c r="A72" s="53"/>
      <c r="B72" s="54"/>
      <c r="C72" s="56"/>
      <c r="D72" s="91"/>
      <c r="E72" s="91"/>
      <c r="F72" s="91"/>
      <c r="G72" s="56"/>
      <c r="H72" s="56"/>
      <c r="I72" s="56"/>
      <c r="J72" s="56"/>
      <c r="K72" s="56"/>
      <c r="L72" s="56"/>
      <c r="M72" s="56"/>
      <c r="N72" s="56"/>
      <c r="O72" s="56"/>
      <c r="P72" s="56"/>
      <c r="Q72" s="56"/>
      <c r="R72" s="56"/>
      <c r="S72" s="56"/>
      <c r="T72" s="56"/>
      <c r="U72" s="56"/>
      <c r="V72" s="56"/>
      <c r="W72" s="56"/>
      <c r="X72" s="56"/>
      <c r="Y72" s="56"/>
      <c r="Z72" s="56"/>
      <c r="AA72" s="56"/>
      <c r="AB72" s="56"/>
      <c r="AC72" s="56"/>
      <c r="AD72" s="56"/>
      <c r="AE72" s="56"/>
      <c r="AF72" s="56"/>
      <c r="AG72" s="56"/>
      <c r="AH72" s="56"/>
      <c r="AI72" s="56"/>
      <c r="AJ72" s="56"/>
      <c r="AK72" s="56"/>
      <c r="AL72" s="56"/>
      <c r="AM72" s="56"/>
      <c r="AN72" s="56"/>
      <c r="AO72" s="56"/>
      <c r="AP72" s="56"/>
      <c r="AQ72" s="56"/>
      <c r="AR72" s="56"/>
      <c r="AS72" s="56"/>
      <c r="AT72" s="56"/>
      <c r="AU72" s="56"/>
      <c r="AV72" s="56"/>
      <c r="AW72" s="56"/>
      <c r="AX72" s="56"/>
      <c r="AY72" s="56"/>
      <c r="AZ72" s="56"/>
      <c r="BA72" s="56"/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</row>
    <row r="73" spans="1:83" s="119" customFormat="1" ht="24.75" customHeight="1" x14ac:dyDescent="0.2">
      <c r="A73" s="53"/>
      <c r="B73" s="54"/>
      <c r="C73" s="56"/>
      <c r="D73" s="91"/>
      <c r="E73" s="91"/>
      <c r="F73" s="91"/>
      <c r="G73" s="56"/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6"/>
      <c r="Z73" s="56"/>
      <c r="AA73" s="56"/>
      <c r="AB73" s="56"/>
      <c r="AC73" s="56"/>
      <c r="AD73" s="56"/>
      <c r="AE73" s="56"/>
      <c r="AF73" s="56"/>
      <c r="AG73" s="56"/>
      <c r="AH73" s="56"/>
      <c r="AI73" s="56"/>
      <c r="AJ73" s="56"/>
      <c r="AK73" s="56"/>
      <c r="AL73" s="56"/>
      <c r="AM73" s="56"/>
      <c r="AN73" s="56"/>
      <c r="AO73" s="56"/>
      <c r="AP73" s="56"/>
      <c r="AQ73" s="56"/>
      <c r="AR73" s="56"/>
      <c r="AS73" s="56"/>
      <c r="AT73" s="56"/>
      <c r="AU73" s="56"/>
      <c r="AV73" s="56"/>
      <c r="AW73" s="56"/>
      <c r="AX73" s="56"/>
      <c r="AY73" s="56"/>
      <c r="AZ73" s="56"/>
      <c r="BA73" s="56"/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</row>
    <row r="74" spans="1:83" s="119" customFormat="1" ht="24.75" customHeight="1" x14ac:dyDescent="0.2">
      <c r="A74" s="53"/>
      <c r="B74" s="54"/>
      <c r="C74" s="56"/>
      <c r="D74" s="91"/>
      <c r="E74" s="91"/>
      <c r="F74" s="91"/>
      <c r="G74" s="56"/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/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/>
      <c r="CC74" s="56"/>
      <c r="CD74" s="56"/>
      <c r="CE74" s="56"/>
    </row>
    <row r="75" spans="1:83" s="119" customFormat="1" ht="24.75" customHeight="1" x14ac:dyDescent="0.2">
      <c r="A75" s="53"/>
      <c r="B75" s="54"/>
      <c r="C75" s="56"/>
      <c r="D75" s="91"/>
      <c r="E75" s="91"/>
      <c r="F75" s="91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/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/>
      <c r="CC75" s="56"/>
      <c r="CD75" s="56"/>
      <c r="CE75" s="56"/>
    </row>
    <row r="76" spans="1:83" s="119" customFormat="1" ht="24.75" customHeight="1" x14ac:dyDescent="0.2">
      <c r="A76" s="53"/>
      <c r="B76" s="54"/>
      <c r="C76" s="56"/>
      <c r="D76" s="91"/>
      <c r="E76" s="91"/>
      <c r="F76" s="91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6"/>
      <c r="Z76" s="56"/>
      <c r="AA76" s="56"/>
      <c r="AB76" s="56"/>
      <c r="AC76" s="56"/>
      <c r="AD76" s="56"/>
      <c r="AE76" s="56"/>
      <c r="AF76" s="56"/>
      <c r="AG76" s="56"/>
      <c r="AH76" s="56"/>
      <c r="AI76" s="56"/>
      <c r="AJ76" s="56"/>
      <c r="AK76" s="56"/>
      <c r="AL76" s="56"/>
      <c r="AM76" s="56"/>
      <c r="AN76" s="56"/>
      <c r="AO76" s="56"/>
      <c r="AP76" s="56"/>
      <c r="AQ76" s="56"/>
      <c r="AR76" s="56"/>
      <c r="AS76" s="56"/>
      <c r="AT76" s="56"/>
      <c r="AU76" s="56"/>
      <c r="AV76" s="56"/>
      <c r="AW76" s="56"/>
      <c r="AX76" s="56"/>
      <c r="AY76" s="56"/>
      <c r="AZ76" s="56"/>
      <c r="BA76" s="56"/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/>
      <c r="CC76" s="56"/>
      <c r="CD76" s="56"/>
      <c r="CE76" s="56"/>
    </row>
    <row r="77" spans="1:83" s="119" customFormat="1" ht="24.75" customHeight="1" x14ac:dyDescent="0.2">
      <c r="A77" s="53"/>
      <c r="B77" s="54"/>
      <c r="C77" s="56"/>
      <c r="D77" s="91"/>
      <c r="E77" s="91"/>
      <c r="F77" s="91"/>
      <c r="G77" s="56"/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6"/>
      <c r="Z77" s="56"/>
      <c r="AA77" s="56"/>
      <c r="AB77" s="56"/>
      <c r="AC77" s="56"/>
      <c r="AD77" s="56"/>
      <c r="AE77" s="56"/>
      <c r="AF77" s="56"/>
      <c r="AG77" s="56"/>
      <c r="AH77" s="56"/>
      <c r="AI77" s="56"/>
      <c r="AJ77" s="56"/>
      <c r="AK77" s="56"/>
      <c r="AL77" s="56"/>
      <c r="AM77" s="56"/>
      <c r="AN77" s="56"/>
      <c r="AO77" s="56"/>
      <c r="AP77" s="56"/>
      <c r="AQ77" s="56"/>
      <c r="AR77" s="56"/>
      <c r="AS77" s="56"/>
      <c r="AT77" s="56"/>
      <c r="AU77" s="56"/>
      <c r="AV77" s="56"/>
      <c r="AW77" s="56"/>
      <c r="AX77" s="56"/>
      <c r="AY77" s="56"/>
      <c r="AZ77" s="56"/>
      <c r="BA77" s="56"/>
      <c r="BB77" s="56"/>
      <c r="BC77" s="56"/>
      <c r="BD77" s="56"/>
      <c r="BE77" s="56"/>
      <c r="BF77" s="56"/>
      <c r="BG77" s="56"/>
      <c r="BH77" s="56"/>
      <c r="BI77" s="56"/>
      <c r="BJ77" s="56"/>
      <c r="BK77" s="56"/>
      <c r="BL77" s="56"/>
      <c r="BM77" s="56"/>
      <c r="BN77" s="56"/>
      <c r="BO77" s="56"/>
      <c r="BP77" s="56"/>
      <c r="BQ77" s="56"/>
      <c r="BR77" s="56"/>
      <c r="BS77" s="56"/>
      <c r="BT77" s="56"/>
      <c r="BU77" s="56"/>
      <c r="BV77" s="56"/>
      <c r="BW77" s="56"/>
      <c r="BX77" s="56"/>
      <c r="BY77" s="56"/>
      <c r="BZ77" s="56"/>
      <c r="CA77" s="56"/>
      <c r="CB77" s="56"/>
      <c r="CC77" s="56"/>
      <c r="CD77" s="56"/>
      <c r="CE77" s="56"/>
    </row>
    <row r="78" spans="1:83" s="119" customFormat="1" ht="24.75" customHeight="1" x14ac:dyDescent="0.2">
      <c r="A78" s="53"/>
      <c r="B78" s="54"/>
      <c r="C78" s="56"/>
      <c r="D78" s="91"/>
      <c r="E78" s="91"/>
      <c r="F78" s="91"/>
      <c r="G78" s="56"/>
      <c r="H78" s="56"/>
      <c r="I78" s="56"/>
      <c r="J78" s="56"/>
      <c r="K78" s="56"/>
      <c r="L78" s="56"/>
      <c r="M78" s="56"/>
      <c r="N78" s="56"/>
      <c r="O78" s="56"/>
      <c r="P78" s="56"/>
      <c r="Q78" s="56"/>
      <c r="R78" s="56"/>
      <c r="S78" s="56"/>
      <c r="T78" s="56"/>
      <c r="U78" s="56"/>
      <c r="V78" s="56"/>
      <c r="W78" s="56"/>
      <c r="X78" s="56"/>
      <c r="Y78" s="56"/>
      <c r="Z78" s="56"/>
      <c r="AA78" s="56"/>
      <c r="AB78" s="56"/>
      <c r="AC78" s="56"/>
      <c r="AD78" s="56"/>
      <c r="AE78" s="56"/>
      <c r="AF78" s="56"/>
      <c r="AG78" s="56"/>
      <c r="AH78" s="56"/>
      <c r="AI78" s="56"/>
      <c r="AJ78" s="56"/>
      <c r="AK78" s="56"/>
      <c r="AL78" s="56"/>
      <c r="AM78" s="56"/>
      <c r="AN78" s="56"/>
      <c r="AO78" s="56"/>
      <c r="AP78" s="56"/>
      <c r="AQ78" s="56"/>
      <c r="AR78" s="56"/>
      <c r="AS78" s="56"/>
      <c r="AT78" s="56"/>
      <c r="AU78" s="56"/>
      <c r="AV78" s="56"/>
      <c r="AW78" s="56"/>
      <c r="AX78" s="56"/>
      <c r="AY78" s="56"/>
      <c r="AZ78" s="56"/>
      <c r="BA78" s="56"/>
      <c r="BB78" s="56"/>
      <c r="BC78" s="56"/>
      <c r="BD78" s="56"/>
      <c r="BE78" s="56"/>
      <c r="BF78" s="56"/>
      <c r="BG78" s="56"/>
      <c r="BH78" s="56"/>
      <c r="BI78" s="56"/>
      <c r="BJ78" s="56"/>
      <c r="BK78" s="56"/>
      <c r="BL78" s="56"/>
      <c r="BM78" s="56"/>
      <c r="BN78" s="56"/>
      <c r="BO78" s="56"/>
      <c r="BP78" s="56"/>
      <c r="BQ78" s="56"/>
      <c r="BR78" s="56"/>
      <c r="BS78" s="56"/>
      <c r="BT78" s="56"/>
      <c r="BU78" s="56"/>
      <c r="BV78" s="56"/>
      <c r="BW78" s="56"/>
      <c r="BX78" s="56"/>
      <c r="BY78" s="56"/>
      <c r="BZ78" s="56"/>
      <c r="CA78" s="56"/>
      <c r="CB78" s="56"/>
      <c r="CC78" s="56"/>
      <c r="CD78" s="56"/>
      <c r="CE78" s="56"/>
    </row>
    <row r="79" spans="1:83" s="119" customFormat="1" ht="24.75" customHeight="1" x14ac:dyDescent="0.2">
      <c r="A79" s="53"/>
      <c r="B79" s="54"/>
      <c r="C79" s="56"/>
      <c r="D79" s="91"/>
      <c r="E79" s="91"/>
      <c r="F79" s="91"/>
      <c r="G79" s="56"/>
      <c r="H79" s="56"/>
      <c r="I79" s="56"/>
      <c r="J79" s="56"/>
      <c r="K79" s="56"/>
      <c r="L79" s="56"/>
      <c r="M79" s="56"/>
      <c r="N79" s="56"/>
      <c r="O79" s="56"/>
      <c r="P79" s="56"/>
      <c r="Q79" s="56"/>
      <c r="R79" s="56"/>
      <c r="S79" s="56"/>
      <c r="T79" s="56"/>
      <c r="U79" s="56"/>
      <c r="V79" s="56"/>
      <c r="W79" s="56"/>
      <c r="X79" s="56"/>
      <c r="Y79" s="56"/>
      <c r="Z79" s="56"/>
      <c r="AA79" s="56"/>
      <c r="AB79" s="56"/>
      <c r="AC79" s="56"/>
      <c r="AD79" s="56"/>
      <c r="AE79" s="56"/>
      <c r="AF79" s="56"/>
      <c r="AG79" s="56"/>
      <c r="AH79" s="56"/>
      <c r="AI79" s="56"/>
      <c r="AJ79" s="56"/>
      <c r="AK79" s="56"/>
      <c r="AL79" s="56"/>
      <c r="AM79" s="56"/>
      <c r="AN79" s="56"/>
      <c r="AO79" s="56"/>
      <c r="AP79" s="56"/>
      <c r="AQ79" s="56"/>
      <c r="AR79" s="56"/>
      <c r="AS79" s="56"/>
      <c r="AT79" s="56"/>
      <c r="AU79" s="56"/>
      <c r="AV79" s="56"/>
      <c r="AW79" s="56"/>
      <c r="AX79" s="56"/>
      <c r="AY79" s="56"/>
      <c r="AZ79" s="56"/>
      <c r="BA79" s="56"/>
      <c r="BB79" s="56"/>
      <c r="BC79" s="56"/>
      <c r="BD79" s="56"/>
      <c r="BE79" s="56"/>
      <c r="BF79" s="56"/>
      <c r="BG79" s="56"/>
      <c r="BH79" s="56"/>
      <c r="BI79" s="56"/>
      <c r="BJ79" s="56"/>
      <c r="BK79" s="56"/>
      <c r="BL79" s="56"/>
      <c r="BM79" s="56"/>
      <c r="BN79" s="56"/>
      <c r="BO79" s="56"/>
      <c r="BP79" s="56"/>
      <c r="BQ79" s="56"/>
      <c r="BR79" s="56"/>
      <c r="BS79" s="56"/>
      <c r="BT79" s="56"/>
      <c r="BU79" s="56"/>
      <c r="BV79" s="56"/>
      <c r="BW79" s="56"/>
      <c r="BX79" s="56"/>
      <c r="BY79" s="56"/>
      <c r="BZ79" s="56"/>
      <c r="CA79" s="56"/>
      <c r="CB79" s="56"/>
      <c r="CC79" s="56"/>
      <c r="CD79" s="56"/>
      <c r="CE79" s="56"/>
    </row>
    <row r="80" spans="1:83" s="119" customFormat="1" ht="24.75" customHeight="1" x14ac:dyDescent="0.2">
      <c r="A80" s="53"/>
      <c r="B80" s="54"/>
      <c r="C80" s="56"/>
      <c r="D80" s="91"/>
      <c r="E80" s="91"/>
      <c r="F80" s="91"/>
      <c r="G80" s="56"/>
      <c r="H80" s="56"/>
      <c r="I80" s="56"/>
      <c r="J80" s="56"/>
      <c r="K80" s="56"/>
      <c r="L80" s="56"/>
      <c r="M80" s="56"/>
      <c r="N80" s="56"/>
      <c r="O80" s="56"/>
      <c r="P80" s="56"/>
      <c r="Q80" s="56"/>
      <c r="R80" s="56"/>
      <c r="S80" s="56"/>
      <c r="T80" s="56"/>
      <c r="U80" s="56"/>
      <c r="V80" s="56"/>
      <c r="W80" s="56"/>
      <c r="X80" s="56"/>
      <c r="Y80" s="56"/>
      <c r="Z80" s="56"/>
      <c r="AA80" s="56"/>
      <c r="AB80" s="56"/>
      <c r="AC80" s="56"/>
      <c r="AD80" s="56"/>
      <c r="AE80" s="56"/>
      <c r="AF80" s="56"/>
      <c r="AG80" s="56"/>
      <c r="AH80" s="56"/>
      <c r="AI80" s="56"/>
      <c r="AJ80" s="56"/>
      <c r="AK80" s="56"/>
      <c r="AL80" s="56"/>
      <c r="AM80" s="56"/>
      <c r="AN80" s="56"/>
      <c r="AO80" s="56"/>
      <c r="AP80" s="56"/>
      <c r="AQ80" s="56"/>
      <c r="AR80" s="56"/>
      <c r="AS80" s="56"/>
      <c r="AT80" s="56"/>
      <c r="AU80" s="56"/>
      <c r="AV80" s="56"/>
      <c r="AW80" s="56"/>
      <c r="AX80" s="56"/>
      <c r="AY80" s="56"/>
      <c r="AZ80" s="56"/>
      <c r="BA80" s="56"/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6"/>
      <c r="BO80" s="56"/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6"/>
      <c r="CC80" s="56"/>
      <c r="CD80" s="56"/>
      <c r="CE80" s="56"/>
    </row>
    <row r="81" spans="1:83" s="119" customFormat="1" ht="24.75" customHeight="1" x14ac:dyDescent="0.2">
      <c r="A81" s="53"/>
      <c r="B81" s="54"/>
      <c r="C81" s="56"/>
      <c r="D81" s="91"/>
      <c r="E81" s="91"/>
      <c r="F81" s="91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56"/>
      <c r="AS81" s="56"/>
      <c r="AT81" s="56"/>
      <c r="AU81" s="56"/>
      <c r="AV81" s="56"/>
      <c r="AW81" s="56"/>
      <c r="AX81" s="56"/>
      <c r="AY81" s="56"/>
      <c r="AZ81" s="56"/>
      <c r="BA81" s="56"/>
      <c r="BB81" s="56"/>
      <c r="BC81" s="56"/>
      <c r="BD81" s="56"/>
      <c r="BE81" s="56"/>
      <c r="BF81" s="56"/>
      <c r="BG81" s="56"/>
      <c r="BH81" s="56"/>
      <c r="BI81" s="56"/>
      <c r="BJ81" s="56"/>
      <c r="BK81" s="56"/>
      <c r="BL81" s="56"/>
      <c r="BM81" s="56"/>
      <c r="BN81" s="56"/>
      <c r="BO81" s="56"/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6"/>
      <c r="CC81" s="56"/>
      <c r="CD81" s="56"/>
      <c r="CE81" s="56"/>
    </row>
    <row r="82" spans="1:83" s="119" customFormat="1" ht="24.75" customHeight="1" x14ac:dyDescent="0.2">
      <c r="A82" s="53"/>
      <c r="B82" s="54"/>
      <c r="C82" s="56"/>
      <c r="D82" s="91"/>
      <c r="E82" s="91"/>
      <c r="F82" s="91"/>
      <c r="G82" s="56"/>
      <c r="H82" s="56"/>
      <c r="I82" s="56"/>
      <c r="J82" s="56"/>
      <c r="K82" s="56"/>
      <c r="L82" s="56"/>
      <c r="M82" s="56"/>
      <c r="N82" s="56"/>
      <c r="O82" s="56"/>
      <c r="P82" s="56"/>
      <c r="Q82" s="56"/>
      <c r="R82" s="56"/>
      <c r="S82" s="56"/>
      <c r="T82" s="56"/>
      <c r="U82" s="56"/>
      <c r="V82" s="56"/>
      <c r="W82" s="56"/>
      <c r="X82" s="56"/>
      <c r="Y82" s="56"/>
      <c r="Z82" s="56"/>
      <c r="AA82" s="56"/>
      <c r="AB82" s="56"/>
      <c r="AC82" s="56"/>
      <c r="AD82" s="56"/>
      <c r="AE82" s="56"/>
      <c r="AF82" s="56"/>
      <c r="AG82" s="56"/>
      <c r="AH82" s="56"/>
      <c r="AI82" s="56"/>
      <c r="AJ82" s="56"/>
      <c r="AK82" s="56"/>
      <c r="AL82" s="56"/>
      <c r="AM82" s="56"/>
      <c r="AN82" s="56"/>
      <c r="AO82" s="56"/>
      <c r="AP82" s="56"/>
      <c r="AQ82" s="56"/>
      <c r="AR82" s="56"/>
      <c r="AS82" s="56"/>
      <c r="AT82" s="56"/>
      <c r="AU82" s="56"/>
      <c r="AV82" s="56"/>
      <c r="AW82" s="56"/>
      <c r="AX82" s="56"/>
      <c r="AY82" s="56"/>
      <c r="AZ82" s="56"/>
      <c r="BA82" s="56"/>
      <c r="BB82" s="56"/>
      <c r="BC82" s="56"/>
      <c r="BD82" s="56"/>
      <c r="BE82" s="56"/>
      <c r="BF82" s="56"/>
      <c r="BG82" s="56"/>
      <c r="BH82" s="56"/>
      <c r="BI82" s="56"/>
      <c r="BJ82" s="56"/>
      <c r="BK82" s="56"/>
      <c r="BL82" s="56"/>
      <c r="BM82" s="56"/>
      <c r="BN82" s="56"/>
      <c r="BO82" s="56"/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6"/>
      <c r="CC82" s="56"/>
      <c r="CD82" s="56"/>
      <c r="CE82" s="56"/>
    </row>
    <row r="83" spans="1:83" s="119" customFormat="1" ht="24.75" customHeight="1" x14ac:dyDescent="0.2">
      <c r="A83" s="53"/>
      <c r="B83" s="54"/>
      <c r="C83" s="56"/>
      <c r="D83" s="91"/>
      <c r="E83" s="91"/>
      <c r="F83" s="91"/>
      <c r="G83" s="56"/>
      <c r="H83" s="56"/>
      <c r="I83" s="56"/>
      <c r="J83" s="56"/>
      <c r="K83" s="56"/>
      <c r="L83" s="56"/>
      <c r="M83" s="56"/>
      <c r="N83" s="56"/>
      <c r="O83" s="56"/>
      <c r="P83" s="56"/>
      <c r="Q83" s="56"/>
      <c r="R83" s="56"/>
      <c r="S83" s="56"/>
      <c r="T83" s="56"/>
      <c r="U83" s="56"/>
      <c r="V83" s="56"/>
      <c r="W83" s="56"/>
      <c r="X83" s="56"/>
      <c r="Y83" s="56"/>
      <c r="Z83" s="56"/>
      <c r="AA83" s="56"/>
      <c r="AB83" s="56"/>
      <c r="AC83" s="56"/>
      <c r="AD83" s="56"/>
      <c r="AE83" s="56"/>
      <c r="AF83" s="56"/>
      <c r="AG83" s="56"/>
      <c r="AH83" s="56"/>
      <c r="AI83" s="56"/>
      <c r="AJ83" s="56"/>
      <c r="AK83" s="56"/>
      <c r="AL83" s="56"/>
      <c r="AM83" s="56"/>
      <c r="AN83" s="56"/>
      <c r="AO83" s="56"/>
      <c r="AP83" s="56"/>
      <c r="AQ83" s="56"/>
      <c r="AR83" s="56"/>
      <c r="AS83" s="56"/>
      <c r="AT83" s="56"/>
      <c r="AU83" s="56"/>
      <c r="AV83" s="56"/>
      <c r="AW83" s="56"/>
      <c r="AX83" s="56"/>
      <c r="AY83" s="56"/>
      <c r="AZ83" s="56"/>
      <c r="BA83" s="56"/>
      <c r="BB83" s="56"/>
      <c r="BC83" s="56"/>
      <c r="BD83" s="56"/>
      <c r="BE83" s="56"/>
      <c r="BF83" s="56"/>
      <c r="BG83" s="56"/>
      <c r="BH83" s="56"/>
      <c r="BI83" s="56"/>
      <c r="BJ83" s="56"/>
      <c r="BK83" s="56"/>
      <c r="BL83" s="56"/>
      <c r="BM83" s="56"/>
      <c r="BN83" s="56"/>
      <c r="BO83" s="56"/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6"/>
      <c r="CC83" s="56"/>
      <c r="CD83" s="56"/>
      <c r="CE83" s="56"/>
    </row>
    <row r="84" spans="1:83" s="119" customFormat="1" ht="24.75" customHeight="1" x14ac:dyDescent="0.2">
      <c r="A84" s="53"/>
      <c r="B84" s="54"/>
      <c r="C84" s="56"/>
      <c r="D84" s="91"/>
      <c r="E84" s="91"/>
      <c r="F84" s="91"/>
      <c r="G84" s="56"/>
      <c r="H84" s="56"/>
      <c r="I84" s="56"/>
      <c r="J84" s="56"/>
      <c r="K84" s="56"/>
      <c r="L84" s="56"/>
      <c r="M84" s="56"/>
      <c r="N84" s="56"/>
      <c r="O84" s="56"/>
      <c r="P84" s="56"/>
      <c r="Q84" s="56"/>
      <c r="R84" s="56"/>
      <c r="S84" s="56"/>
      <c r="T84" s="56"/>
      <c r="U84" s="56"/>
      <c r="V84" s="56"/>
      <c r="W84" s="56"/>
      <c r="X84" s="56"/>
      <c r="Y84" s="56"/>
      <c r="Z84" s="56"/>
      <c r="AA84" s="56"/>
      <c r="AB84" s="56"/>
      <c r="AC84" s="56"/>
      <c r="AD84" s="56"/>
      <c r="AE84" s="56"/>
      <c r="AF84" s="56"/>
      <c r="AG84" s="56"/>
      <c r="AH84" s="56"/>
      <c r="AI84" s="56"/>
      <c r="AJ84" s="56"/>
      <c r="AK84" s="56"/>
      <c r="AL84" s="56"/>
      <c r="AM84" s="56"/>
      <c r="AN84" s="56"/>
      <c r="AO84" s="56"/>
      <c r="AP84" s="56"/>
      <c r="AQ84" s="56"/>
      <c r="AR84" s="56"/>
      <c r="AS84" s="56"/>
      <c r="AT84" s="56"/>
      <c r="AU84" s="56"/>
      <c r="AV84" s="56"/>
      <c r="AW84" s="56"/>
      <c r="AX84" s="56"/>
      <c r="AY84" s="56"/>
      <c r="AZ84" s="56"/>
      <c r="BA84" s="56"/>
      <c r="BB84" s="56"/>
      <c r="BC84" s="56"/>
      <c r="BD84" s="56"/>
      <c r="BE84" s="56"/>
      <c r="BF84" s="56"/>
      <c r="BG84" s="56"/>
      <c r="BH84" s="56"/>
      <c r="BI84" s="56"/>
      <c r="BJ84" s="56"/>
      <c r="BK84" s="56"/>
      <c r="BL84" s="56"/>
      <c r="BM84" s="56"/>
      <c r="BN84" s="56"/>
      <c r="BO84" s="56"/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6"/>
      <c r="CC84" s="56"/>
      <c r="CD84" s="56"/>
      <c r="CE84" s="56"/>
    </row>
    <row r="85" spans="1:83" s="119" customFormat="1" ht="24.75" customHeight="1" x14ac:dyDescent="0.2">
      <c r="A85" s="53"/>
      <c r="B85" s="54"/>
      <c r="C85" s="56"/>
      <c r="D85" s="91"/>
      <c r="E85" s="91"/>
      <c r="F85" s="91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  <c r="AS85" s="56"/>
      <c r="AT85" s="56"/>
      <c r="AU85" s="56"/>
      <c r="AV85" s="56"/>
      <c r="AW85" s="56"/>
      <c r="AX85" s="56"/>
      <c r="AY85" s="56"/>
      <c r="AZ85" s="56"/>
      <c r="BA85" s="56"/>
      <c r="BB85" s="56"/>
      <c r="BC85" s="56"/>
      <c r="BD85" s="56"/>
      <c r="BE85" s="56"/>
      <c r="BF85" s="56"/>
      <c r="BG85" s="56"/>
      <c r="BH85" s="56"/>
      <c r="BI85" s="56"/>
      <c r="BJ85" s="56"/>
      <c r="BK85" s="56"/>
      <c r="BL85" s="56"/>
      <c r="BM85" s="56"/>
      <c r="BN85" s="56"/>
      <c r="BO85" s="56"/>
      <c r="BP85" s="56"/>
      <c r="BQ85" s="56"/>
      <c r="BR85" s="56"/>
      <c r="BS85" s="56"/>
      <c r="BT85" s="56"/>
      <c r="BU85" s="56"/>
      <c r="BV85" s="56"/>
      <c r="BW85" s="56"/>
      <c r="BX85" s="56"/>
      <c r="BY85" s="56"/>
      <c r="BZ85" s="56"/>
      <c r="CA85" s="56"/>
      <c r="CB85" s="56"/>
      <c r="CC85" s="56"/>
      <c r="CD85" s="56"/>
      <c r="CE85" s="56"/>
    </row>
    <row r="86" spans="1:83" s="119" customFormat="1" ht="24.75" customHeight="1" x14ac:dyDescent="0.2">
      <c r="A86" s="53"/>
      <c r="B86" s="54"/>
      <c r="C86" s="56"/>
      <c r="D86" s="91"/>
      <c r="E86" s="91"/>
      <c r="F86" s="91"/>
      <c r="G86" s="56"/>
      <c r="H86" s="56"/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6"/>
      <c r="Z86" s="56"/>
      <c r="AA86" s="56"/>
      <c r="AB86" s="56"/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  <c r="AS86" s="56"/>
      <c r="AT86" s="56"/>
      <c r="AU86" s="56"/>
      <c r="AV86" s="56"/>
      <c r="AW86" s="56"/>
      <c r="AX86" s="56"/>
      <c r="AY86" s="56"/>
      <c r="AZ86" s="56"/>
      <c r="BA86" s="56"/>
      <c r="BB86" s="56"/>
      <c r="BC86" s="56"/>
      <c r="BD86" s="56"/>
      <c r="BE86" s="56"/>
      <c r="BF86" s="56"/>
      <c r="BG86" s="56"/>
      <c r="BH86" s="56"/>
      <c r="BI86" s="56"/>
      <c r="BJ86" s="56"/>
      <c r="BK86" s="56"/>
      <c r="BL86" s="56"/>
      <c r="BM86" s="56"/>
      <c r="BN86" s="56"/>
      <c r="BO86" s="56"/>
      <c r="BP86" s="56"/>
      <c r="BQ86" s="56"/>
      <c r="BR86" s="56"/>
      <c r="BS86" s="56"/>
      <c r="BT86" s="56"/>
      <c r="BU86" s="56"/>
      <c r="BV86" s="56"/>
      <c r="BW86" s="56"/>
      <c r="BX86" s="56"/>
      <c r="BY86" s="56"/>
      <c r="BZ86" s="56"/>
      <c r="CA86" s="56"/>
      <c r="CB86" s="56"/>
      <c r="CC86" s="56"/>
      <c r="CD86" s="56"/>
      <c r="CE86" s="56"/>
    </row>
    <row r="87" spans="1:83" s="119" customFormat="1" ht="24.75" customHeight="1" x14ac:dyDescent="0.2">
      <c r="A87" s="53"/>
      <c r="B87" s="54"/>
      <c r="C87" s="56"/>
      <c r="D87" s="91"/>
      <c r="E87" s="91"/>
      <c r="F87" s="91"/>
      <c r="G87" s="56"/>
      <c r="H87" s="56"/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  <c r="AS87" s="56"/>
      <c r="AT87" s="56"/>
      <c r="AU87" s="56"/>
      <c r="AV87" s="56"/>
      <c r="AW87" s="56"/>
      <c r="AX87" s="56"/>
      <c r="AY87" s="56"/>
      <c r="AZ87" s="56"/>
      <c r="BA87" s="56"/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6"/>
      <c r="BO87" s="56"/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6"/>
      <c r="CC87" s="56"/>
      <c r="CD87" s="56"/>
      <c r="CE87" s="56"/>
    </row>
    <row r="88" spans="1:83" s="119" customFormat="1" ht="24.75" customHeight="1" x14ac:dyDescent="0.2">
      <c r="A88" s="53"/>
      <c r="B88" s="54"/>
      <c r="C88" s="56"/>
      <c r="D88" s="91"/>
      <c r="E88" s="91"/>
      <c r="F88" s="91"/>
      <c r="G88" s="56"/>
      <c r="H88" s="56"/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6"/>
      <c r="Z88" s="56"/>
      <c r="AA88" s="56"/>
      <c r="AB88" s="56"/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  <c r="AS88" s="56"/>
      <c r="AT88" s="56"/>
      <c r="AU88" s="56"/>
      <c r="AV88" s="56"/>
      <c r="AW88" s="56"/>
      <c r="AX88" s="56"/>
      <c r="AY88" s="56"/>
      <c r="AZ88" s="56"/>
      <c r="BA88" s="56"/>
      <c r="BB88" s="56"/>
      <c r="BC88" s="56"/>
      <c r="BD88" s="56"/>
      <c r="BE88" s="56"/>
      <c r="BF88" s="56"/>
      <c r="BG88" s="56"/>
      <c r="BH88" s="56"/>
      <c r="BI88" s="56"/>
      <c r="BJ88" s="56"/>
      <c r="BK88" s="56"/>
      <c r="BL88" s="56"/>
      <c r="BM88" s="56"/>
      <c r="BN88" s="56"/>
      <c r="BO88" s="56"/>
      <c r="BP88" s="56"/>
      <c r="BQ88" s="56"/>
      <c r="BR88" s="56"/>
      <c r="BS88" s="56"/>
      <c r="BT88" s="56"/>
      <c r="BU88" s="56"/>
      <c r="BV88" s="56"/>
      <c r="BW88" s="56"/>
      <c r="BX88" s="56"/>
      <c r="BY88" s="56"/>
      <c r="BZ88" s="56"/>
      <c r="CA88" s="56"/>
      <c r="CB88" s="56"/>
      <c r="CC88" s="56"/>
      <c r="CD88" s="56"/>
      <c r="CE88" s="56"/>
    </row>
    <row r="89" spans="1:83" s="119" customFormat="1" ht="24.75" customHeight="1" x14ac:dyDescent="0.2">
      <c r="A89" s="53"/>
      <c r="B89" s="54"/>
      <c r="C89" s="56"/>
      <c r="D89" s="91"/>
      <c r="E89" s="91"/>
      <c r="F89" s="91"/>
      <c r="G89" s="56"/>
      <c r="H89" s="56"/>
      <c r="I89" s="56"/>
      <c r="J89" s="56"/>
      <c r="K89" s="56"/>
      <c r="L89" s="56"/>
      <c r="M89" s="56"/>
      <c r="N89" s="56"/>
      <c r="O89" s="56"/>
      <c r="P89" s="56"/>
      <c r="Q89" s="56"/>
      <c r="R89" s="56"/>
      <c r="S89" s="56"/>
      <c r="T89" s="56"/>
      <c r="U89" s="56"/>
      <c r="V89" s="56"/>
      <c r="W89" s="56"/>
      <c r="X89" s="56"/>
      <c r="Y89" s="56"/>
      <c r="Z89" s="56"/>
      <c r="AA89" s="56"/>
      <c r="AB89" s="56"/>
      <c r="AC89" s="56"/>
      <c r="AD89" s="56"/>
      <c r="AE89" s="56"/>
      <c r="AF89" s="56"/>
      <c r="AG89" s="56"/>
      <c r="AH89" s="56"/>
      <c r="AI89" s="56"/>
      <c r="AJ89" s="56"/>
      <c r="AK89" s="56"/>
      <c r="AL89" s="56"/>
      <c r="AM89" s="56"/>
      <c r="AN89" s="56"/>
      <c r="AO89" s="56"/>
      <c r="AP89" s="56"/>
      <c r="AQ89" s="56"/>
      <c r="AR89" s="56"/>
      <c r="AS89" s="56"/>
      <c r="AT89" s="56"/>
      <c r="AU89" s="56"/>
      <c r="AV89" s="56"/>
      <c r="AW89" s="56"/>
      <c r="AX89" s="56"/>
      <c r="AY89" s="56"/>
      <c r="AZ89" s="56"/>
      <c r="BA89" s="56"/>
      <c r="BB89" s="56"/>
      <c r="BC89" s="56"/>
      <c r="BD89" s="56"/>
      <c r="BE89" s="56"/>
      <c r="BF89" s="56"/>
      <c r="BG89" s="56"/>
      <c r="BH89" s="56"/>
      <c r="BI89" s="56"/>
      <c r="BJ89" s="56"/>
      <c r="BK89" s="56"/>
      <c r="BL89" s="56"/>
      <c r="BM89" s="56"/>
      <c r="BN89" s="56"/>
      <c r="BO89" s="56"/>
      <c r="BP89" s="56"/>
      <c r="BQ89" s="56"/>
      <c r="BR89" s="56"/>
      <c r="BS89" s="56"/>
      <c r="BT89" s="56"/>
      <c r="BU89" s="56"/>
      <c r="BV89" s="56"/>
      <c r="BW89" s="56"/>
      <c r="BX89" s="56"/>
      <c r="BY89" s="56"/>
      <c r="BZ89" s="56"/>
      <c r="CA89" s="56"/>
      <c r="CB89" s="56"/>
      <c r="CC89" s="56"/>
      <c r="CD89" s="56"/>
      <c r="CE89" s="56"/>
    </row>
    <row r="90" spans="1:83" s="119" customFormat="1" ht="24.75" customHeight="1" x14ac:dyDescent="0.2">
      <c r="A90" s="53"/>
      <c r="B90" s="54"/>
      <c r="C90" s="56"/>
      <c r="D90" s="91"/>
      <c r="E90" s="91"/>
      <c r="F90" s="91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56"/>
      <c r="V90" s="56"/>
      <c r="W90" s="56"/>
      <c r="X90" s="56"/>
      <c r="Y90" s="56"/>
      <c r="Z90" s="56"/>
      <c r="AA90" s="56"/>
      <c r="AB90" s="56"/>
      <c r="AC90" s="56"/>
      <c r="AD90" s="56"/>
      <c r="AE90" s="56"/>
      <c r="AF90" s="56"/>
      <c r="AG90" s="56"/>
      <c r="AH90" s="56"/>
      <c r="AI90" s="56"/>
      <c r="AJ90" s="56"/>
      <c r="AK90" s="56"/>
      <c r="AL90" s="56"/>
      <c r="AM90" s="56"/>
      <c r="AN90" s="56"/>
      <c r="AO90" s="56"/>
      <c r="AP90" s="56"/>
      <c r="AQ90" s="56"/>
      <c r="AR90" s="56"/>
      <c r="AS90" s="56"/>
      <c r="AT90" s="56"/>
      <c r="AU90" s="56"/>
      <c r="AV90" s="56"/>
      <c r="AW90" s="56"/>
      <c r="AX90" s="56"/>
      <c r="AY90" s="56"/>
      <c r="AZ90" s="56"/>
      <c r="BA90" s="56"/>
      <c r="BB90" s="56"/>
      <c r="BC90" s="56"/>
      <c r="BD90" s="56"/>
      <c r="BE90" s="56"/>
      <c r="BF90" s="56"/>
      <c r="BG90" s="56"/>
      <c r="BH90" s="56"/>
      <c r="BI90" s="56"/>
      <c r="BJ90" s="56"/>
      <c r="BK90" s="56"/>
      <c r="BL90" s="56"/>
      <c r="BM90" s="56"/>
      <c r="BN90" s="56"/>
      <c r="BO90" s="56"/>
      <c r="BP90" s="56"/>
      <c r="BQ90" s="56"/>
      <c r="BR90" s="56"/>
      <c r="BS90" s="56"/>
      <c r="BT90" s="56"/>
      <c r="BU90" s="56"/>
      <c r="BV90" s="56"/>
      <c r="BW90" s="56"/>
      <c r="BX90" s="56"/>
      <c r="BY90" s="56"/>
      <c r="BZ90" s="56"/>
      <c r="CA90" s="56"/>
      <c r="CB90" s="56"/>
      <c r="CC90" s="56"/>
      <c r="CD90" s="56"/>
      <c r="CE90" s="56"/>
    </row>
    <row r="91" spans="1:83" s="119" customFormat="1" ht="24.75" customHeight="1" x14ac:dyDescent="0.2">
      <c r="A91" s="53"/>
      <c r="B91" s="54"/>
      <c r="C91" s="56"/>
      <c r="D91" s="91"/>
      <c r="E91" s="91"/>
      <c r="F91" s="91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56"/>
      <c r="V91" s="56"/>
      <c r="W91" s="56"/>
      <c r="X91" s="56"/>
      <c r="Y91" s="56"/>
      <c r="Z91" s="56"/>
      <c r="AA91" s="56"/>
      <c r="AB91" s="56"/>
      <c r="AC91" s="56"/>
      <c r="AD91" s="56"/>
      <c r="AE91" s="56"/>
      <c r="AF91" s="56"/>
      <c r="AG91" s="56"/>
      <c r="AH91" s="56"/>
      <c r="AI91" s="56"/>
      <c r="AJ91" s="56"/>
      <c r="AK91" s="56"/>
      <c r="AL91" s="56"/>
      <c r="AM91" s="56"/>
      <c r="AN91" s="56"/>
      <c r="AO91" s="56"/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6"/>
      <c r="BO91" s="56"/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6"/>
      <c r="CC91" s="56"/>
      <c r="CD91" s="56"/>
      <c r="CE91" s="56"/>
    </row>
    <row r="92" spans="1:83" s="119" customFormat="1" ht="24.75" customHeight="1" x14ac:dyDescent="0.2">
      <c r="A92" s="53"/>
      <c r="B92" s="54"/>
      <c r="C92" s="56"/>
      <c r="D92" s="91"/>
      <c r="E92" s="91"/>
      <c r="F92" s="91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6"/>
      <c r="CC92" s="56"/>
      <c r="CD92" s="56"/>
      <c r="CE92" s="56"/>
    </row>
    <row r="93" spans="1:83" s="119" customFormat="1" ht="24.75" customHeight="1" x14ac:dyDescent="0.2">
      <c r="A93" s="53"/>
      <c r="B93" s="54"/>
      <c r="C93" s="56"/>
      <c r="D93" s="91"/>
      <c r="E93" s="91"/>
      <c r="F93" s="91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56"/>
      <c r="V93" s="56"/>
      <c r="W93" s="56"/>
      <c r="X93" s="56"/>
      <c r="Y93" s="56"/>
      <c r="Z93" s="56"/>
      <c r="AA93" s="56"/>
      <c r="AB93" s="56"/>
      <c r="AC93" s="56"/>
      <c r="AD93" s="56"/>
      <c r="AE93" s="56"/>
      <c r="AF93" s="56"/>
      <c r="AG93" s="56"/>
      <c r="AH93" s="56"/>
      <c r="AI93" s="56"/>
      <c r="AJ93" s="56"/>
      <c r="AK93" s="56"/>
      <c r="AL93" s="56"/>
      <c r="AM93" s="56"/>
      <c r="AN93" s="56"/>
      <c r="AO93" s="56"/>
      <c r="AP93" s="56"/>
      <c r="AQ93" s="56"/>
      <c r="AR93" s="56"/>
      <c r="AS93" s="56"/>
      <c r="AT93" s="56"/>
      <c r="AU93" s="56"/>
      <c r="AV93" s="56"/>
      <c r="AW93" s="56"/>
      <c r="AX93" s="56"/>
      <c r="AY93" s="56"/>
      <c r="AZ93" s="56"/>
      <c r="BA93" s="56"/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6"/>
      <c r="BO93" s="56"/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6"/>
      <c r="CC93" s="56"/>
      <c r="CD93" s="56"/>
      <c r="CE93" s="56"/>
    </row>
    <row r="94" spans="1:83" s="119" customFormat="1" ht="24.75" customHeight="1" x14ac:dyDescent="0.2">
      <c r="A94" s="53"/>
      <c r="B94" s="54"/>
      <c r="C94" s="56"/>
      <c r="D94" s="91"/>
      <c r="E94" s="91"/>
      <c r="F94" s="91"/>
      <c r="G94" s="56"/>
      <c r="H94" s="56"/>
      <c r="I94" s="56"/>
      <c r="J94" s="56"/>
      <c r="K94" s="56"/>
      <c r="L94" s="56"/>
      <c r="M94" s="56"/>
      <c r="N94" s="56"/>
      <c r="O94" s="56"/>
      <c r="P94" s="56"/>
      <c r="Q94" s="56"/>
      <c r="R94" s="56"/>
      <c r="S94" s="56"/>
      <c r="T94" s="56"/>
      <c r="U94" s="56"/>
      <c r="V94" s="56"/>
      <c r="W94" s="56"/>
      <c r="X94" s="56"/>
      <c r="Y94" s="56"/>
      <c r="Z94" s="56"/>
      <c r="AA94" s="56"/>
      <c r="AB94" s="56"/>
      <c r="AC94" s="56"/>
      <c r="AD94" s="56"/>
      <c r="AE94" s="56"/>
      <c r="AF94" s="56"/>
      <c r="AG94" s="56"/>
      <c r="AH94" s="56"/>
      <c r="AI94" s="56"/>
      <c r="AJ94" s="56"/>
      <c r="AK94" s="56"/>
      <c r="AL94" s="56"/>
      <c r="AM94" s="56"/>
      <c r="AN94" s="56"/>
      <c r="AO94" s="56"/>
      <c r="AP94" s="56"/>
      <c r="AQ94" s="56"/>
      <c r="AR94" s="56"/>
      <c r="AS94" s="56"/>
      <c r="AT94" s="56"/>
      <c r="AU94" s="56"/>
      <c r="AV94" s="56"/>
      <c r="AW94" s="56"/>
      <c r="AX94" s="56"/>
      <c r="AY94" s="56"/>
      <c r="AZ94" s="56"/>
      <c r="BA94" s="56"/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6"/>
      <c r="BO94" s="56"/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6"/>
      <c r="CC94" s="56"/>
      <c r="CD94" s="56"/>
      <c r="CE94" s="56"/>
    </row>
    <row r="95" spans="1:83" s="119" customFormat="1" ht="24.75" customHeight="1" x14ac:dyDescent="0.2">
      <c r="A95" s="53"/>
      <c r="B95" s="54"/>
      <c r="C95" s="56"/>
      <c r="D95" s="91"/>
      <c r="E95" s="91"/>
      <c r="F95" s="91"/>
      <c r="G95" s="56"/>
      <c r="H95" s="56"/>
      <c r="I95" s="56"/>
      <c r="J95" s="56"/>
      <c r="K95" s="56"/>
      <c r="L95" s="56"/>
      <c r="M95" s="56"/>
      <c r="N95" s="56"/>
      <c r="O95" s="56"/>
      <c r="P95" s="56"/>
      <c r="Q95" s="56"/>
      <c r="R95" s="56"/>
      <c r="S95" s="56"/>
      <c r="T95" s="56"/>
      <c r="U95" s="56"/>
      <c r="V95" s="56"/>
      <c r="W95" s="56"/>
      <c r="X95" s="56"/>
      <c r="Y95" s="56"/>
      <c r="Z95" s="56"/>
      <c r="AA95" s="56"/>
      <c r="AB95" s="56"/>
      <c r="AC95" s="56"/>
      <c r="AD95" s="56"/>
      <c r="AE95" s="56"/>
      <c r="AF95" s="56"/>
      <c r="AG95" s="56"/>
      <c r="AH95" s="56"/>
      <c r="AI95" s="56"/>
      <c r="AJ95" s="56"/>
      <c r="AK95" s="56"/>
      <c r="AL95" s="56"/>
      <c r="AM95" s="56"/>
      <c r="AN95" s="56"/>
      <c r="AO95" s="56"/>
      <c r="AP95" s="56"/>
      <c r="AQ95" s="56"/>
      <c r="AR95" s="56"/>
      <c r="AS95" s="56"/>
      <c r="AT95" s="56"/>
      <c r="AU95" s="56"/>
      <c r="AV95" s="56"/>
      <c r="AW95" s="56"/>
      <c r="AX95" s="56"/>
      <c r="AY95" s="56"/>
      <c r="AZ95" s="56"/>
      <c r="BA95" s="56"/>
      <c r="BB95" s="56"/>
      <c r="BC95" s="56"/>
      <c r="BD95" s="56"/>
      <c r="BE95" s="56"/>
      <c r="BF95" s="56"/>
      <c r="BG95" s="56"/>
      <c r="BH95" s="56"/>
      <c r="BI95" s="56"/>
      <c r="BJ95" s="56"/>
      <c r="BK95" s="56"/>
      <c r="BL95" s="56"/>
      <c r="BM95" s="56"/>
      <c r="BN95" s="56"/>
      <c r="BO95" s="56"/>
      <c r="BP95" s="56"/>
      <c r="BQ95" s="56"/>
      <c r="BR95" s="56"/>
      <c r="BS95" s="56"/>
      <c r="BT95" s="56"/>
      <c r="BU95" s="56"/>
      <c r="BV95" s="56"/>
      <c r="BW95" s="56"/>
      <c r="BX95" s="56"/>
      <c r="BY95" s="56"/>
      <c r="BZ95" s="56"/>
      <c r="CA95" s="56"/>
      <c r="CB95" s="56"/>
      <c r="CC95" s="56"/>
      <c r="CD95" s="56"/>
      <c r="CE95" s="56"/>
    </row>
    <row r="96" spans="1:83" s="119" customFormat="1" ht="24.75" customHeight="1" x14ac:dyDescent="0.2">
      <c r="A96" s="53"/>
      <c r="B96" s="54"/>
      <c r="C96" s="56"/>
      <c r="D96" s="91"/>
      <c r="E96" s="91"/>
      <c r="F96" s="91"/>
      <c r="G96" s="56"/>
      <c r="H96" s="56"/>
      <c r="I96" s="56"/>
      <c r="J96" s="56"/>
      <c r="K96" s="56"/>
      <c r="L96" s="56"/>
      <c r="M96" s="56"/>
      <c r="N96" s="56"/>
      <c r="O96" s="56"/>
      <c r="P96" s="56"/>
      <c r="Q96" s="56"/>
      <c r="R96" s="56"/>
      <c r="S96" s="56"/>
      <c r="T96" s="56"/>
      <c r="U96" s="56"/>
      <c r="V96" s="56"/>
      <c r="W96" s="56"/>
      <c r="X96" s="56"/>
      <c r="Y96" s="56"/>
      <c r="Z96" s="56"/>
      <c r="AA96" s="56"/>
      <c r="AB96" s="56"/>
      <c r="AC96" s="56"/>
      <c r="AD96" s="56"/>
      <c r="AE96" s="56"/>
      <c r="AF96" s="56"/>
      <c r="AG96" s="56"/>
      <c r="AH96" s="56"/>
      <c r="AI96" s="56"/>
      <c r="AJ96" s="56"/>
      <c r="AK96" s="56"/>
      <c r="AL96" s="56"/>
      <c r="AM96" s="56"/>
      <c r="AN96" s="56"/>
      <c r="AO96" s="56"/>
      <c r="AP96" s="56"/>
      <c r="AQ96" s="56"/>
      <c r="AR96" s="56"/>
      <c r="AS96" s="56"/>
      <c r="AT96" s="56"/>
      <c r="AU96" s="56"/>
      <c r="AV96" s="56"/>
      <c r="AW96" s="56"/>
      <c r="AX96" s="56"/>
      <c r="AY96" s="56"/>
      <c r="AZ96" s="56"/>
      <c r="BA96" s="56"/>
      <c r="BB96" s="56"/>
      <c r="BC96" s="56"/>
      <c r="BD96" s="56"/>
      <c r="BE96" s="56"/>
      <c r="BF96" s="56"/>
      <c r="BG96" s="56"/>
      <c r="BH96" s="56"/>
      <c r="BI96" s="56"/>
      <c r="BJ96" s="56"/>
      <c r="BK96" s="56"/>
      <c r="BL96" s="56"/>
      <c r="BM96" s="56"/>
      <c r="BN96" s="56"/>
      <c r="BO96" s="56"/>
      <c r="BP96" s="56"/>
      <c r="BQ96" s="56"/>
      <c r="BR96" s="56"/>
      <c r="BS96" s="56"/>
      <c r="BT96" s="56"/>
      <c r="BU96" s="56"/>
      <c r="BV96" s="56"/>
      <c r="BW96" s="56"/>
      <c r="BX96" s="56"/>
      <c r="BY96" s="56"/>
      <c r="BZ96" s="56"/>
      <c r="CA96" s="56"/>
      <c r="CB96" s="56"/>
      <c r="CC96" s="56"/>
      <c r="CD96" s="56"/>
      <c r="CE96" s="56"/>
    </row>
    <row r="97" spans="1:83" s="119" customFormat="1" ht="24.75" customHeight="1" x14ac:dyDescent="0.2">
      <c r="A97" s="53"/>
      <c r="B97" s="54"/>
      <c r="C97" s="56"/>
      <c r="D97" s="91"/>
      <c r="E97" s="91"/>
      <c r="F97" s="91"/>
      <c r="G97" s="56"/>
      <c r="H97" s="56"/>
      <c r="I97" s="56"/>
      <c r="J97" s="56"/>
      <c r="K97" s="56"/>
      <c r="L97" s="56"/>
      <c r="M97" s="56"/>
      <c r="N97" s="56"/>
      <c r="O97" s="56"/>
      <c r="P97" s="56"/>
      <c r="Q97" s="56"/>
      <c r="R97" s="56"/>
      <c r="S97" s="56"/>
      <c r="T97" s="56"/>
      <c r="U97" s="56"/>
      <c r="V97" s="56"/>
      <c r="W97" s="56"/>
      <c r="X97" s="56"/>
      <c r="Y97" s="56"/>
      <c r="Z97" s="56"/>
      <c r="AA97" s="56"/>
      <c r="AB97" s="56"/>
      <c r="AC97" s="56"/>
      <c r="AD97" s="56"/>
      <c r="AE97" s="56"/>
      <c r="AF97" s="56"/>
      <c r="AG97" s="56"/>
      <c r="AH97" s="56"/>
      <c r="AI97" s="56"/>
      <c r="AJ97" s="56"/>
      <c r="AK97" s="56"/>
      <c r="AL97" s="56"/>
      <c r="AM97" s="56"/>
      <c r="AN97" s="56"/>
      <c r="AO97" s="56"/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  <c r="BH97" s="56"/>
      <c r="BI97" s="56"/>
      <c r="BJ97" s="56"/>
      <c r="BK97" s="56"/>
      <c r="BL97" s="56"/>
      <c r="BM97" s="56"/>
      <c r="BN97" s="56"/>
      <c r="BO97" s="56"/>
      <c r="BP97" s="56"/>
      <c r="BQ97" s="56"/>
      <c r="BR97" s="56"/>
      <c r="BS97" s="56"/>
      <c r="BT97" s="56"/>
      <c r="BU97" s="56"/>
      <c r="BV97" s="56"/>
      <c r="BW97" s="56"/>
      <c r="BX97" s="56"/>
      <c r="BY97" s="56"/>
      <c r="BZ97" s="56"/>
      <c r="CA97" s="56"/>
      <c r="CB97" s="56"/>
      <c r="CC97" s="56"/>
      <c r="CD97" s="56"/>
      <c r="CE97" s="56"/>
    </row>
    <row r="98" spans="1:83" s="119" customFormat="1" ht="24.75" customHeight="1" x14ac:dyDescent="0.2">
      <c r="A98" s="53"/>
      <c r="B98" s="54"/>
      <c r="C98" s="56"/>
      <c r="D98" s="91"/>
      <c r="E98" s="91"/>
      <c r="F98" s="91"/>
      <c r="G98" s="56"/>
      <c r="H98" s="56"/>
      <c r="I98" s="56"/>
      <c r="J98" s="56"/>
      <c r="K98" s="56"/>
      <c r="L98" s="56"/>
      <c r="M98" s="56"/>
      <c r="N98" s="56"/>
      <c r="O98" s="56"/>
      <c r="P98" s="56"/>
      <c r="Q98" s="56"/>
      <c r="R98" s="56"/>
      <c r="S98" s="56"/>
      <c r="T98" s="56"/>
      <c r="U98" s="56"/>
      <c r="V98" s="56"/>
      <c r="W98" s="56"/>
      <c r="X98" s="56"/>
      <c r="Y98" s="56"/>
      <c r="Z98" s="56"/>
      <c r="AA98" s="56"/>
      <c r="AB98" s="56"/>
      <c r="AC98" s="56"/>
      <c r="AD98" s="56"/>
      <c r="AE98" s="56"/>
      <c r="AF98" s="56"/>
      <c r="AG98" s="56"/>
      <c r="AH98" s="56"/>
      <c r="AI98" s="56"/>
      <c r="AJ98" s="56"/>
      <c r="AK98" s="56"/>
      <c r="AL98" s="56"/>
      <c r="AM98" s="56"/>
      <c r="AN98" s="56"/>
      <c r="AO98" s="56"/>
      <c r="AP98" s="56"/>
      <c r="AQ98" s="56"/>
      <c r="AR98" s="56"/>
      <c r="AS98" s="56"/>
      <c r="AT98" s="56"/>
      <c r="AU98" s="56"/>
      <c r="AV98" s="56"/>
      <c r="AW98" s="56"/>
      <c r="AX98" s="56"/>
      <c r="AY98" s="56"/>
      <c r="AZ98" s="56"/>
      <c r="BA98" s="56"/>
      <c r="BB98" s="56"/>
      <c r="BC98" s="56"/>
      <c r="BD98" s="56"/>
      <c r="BE98" s="56"/>
      <c r="BF98" s="56"/>
      <c r="BG98" s="56"/>
      <c r="BH98" s="56"/>
      <c r="BI98" s="56"/>
      <c r="BJ98" s="56"/>
      <c r="BK98" s="56"/>
      <c r="BL98" s="56"/>
      <c r="BM98" s="56"/>
      <c r="BN98" s="56"/>
      <c r="BO98" s="56"/>
      <c r="BP98" s="56"/>
      <c r="BQ98" s="56"/>
      <c r="BR98" s="56"/>
      <c r="BS98" s="56"/>
      <c r="BT98" s="56"/>
      <c r="BU98" s="56"/>
      <c r="BV98" s="56"/>
      <c r="BW98" s="56"/>
      <c r="BX98" s="56"/>
      <c r="BY98" s="56"/>
      <c r="BZ98" s="56"/>
      <c r="CA98" s="56"/>
      <c r="CB98" s="56"/>
      <c r="CC98" s="56"/>
      <c r="CD98" s="56"/>
      <c r="CE98" s="56"/>
    </row>
    <row r="99" spans="1:83" s="119" customFormat="1" ht="24.75" customHeight="1" x14ac:dyDescent="0.2">
      <c r="A99" s="53"/>
      <c r="B99" s="54"/>
      <c r="C99" s="56"/>
      <c r="D99" s="91"/>
      <c r="E99" s="91"/>
      <c r="F99" s="91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56"/>
      <c r="V99" s="56"/>
      <c r="W99" s="56"/>
      <c r="X99" s="56"/>
      <c r="Y99" s="56"/>
      <c r="Z99" s="56"/>
      <c r="AA99" s="56"/>
      <c r="AB99" s="56"/>
      <c r="AC99" s="56"/>
      <c r="AD99" s="56"/>
      <c r="AE99" s="56"/>
      <c r="AF99" s="56"/>
      <c r="AG99" s="56"/>
      <c r="AH99" s="56"/>
      <c r="AI99" s="56"/>
      <c r="AJ99" s="56"/>
      <c r="AK99" s="56"/>
      <c r="AL99" s="56"/>
      <c r="AM99" s="56"/>
      <c r="AN99" s="56"/>
      <c r="AO99" s="56"/>
      <c r="AP99" s="56"/>
      <c r="AQ99" s="56"/>
      <c r="AR99" s="56"/>
      <c r="AS99" s="56"/>
      <c r="AT99" s="56"/>
      <c r="AU99" s="56"/>
      <c r="AV99" s="56"/>
      <c r="AW99" s="56"/>
      <c r="AX99" s="56"/>
      <c r="AY99" s="56"/>
      <c r="AZ99" s="56"/>
      <c r="BA99" s="56"/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6"/>
      <c r="BO99" s="56"/>
      <c r="BP99" s="56"/>
      <c r="BQ99" s="56"/>
      <c r="BR99" s="56"/>
      <c r="BS99" s="56"/>
      <c r="BT99" s="56"/>
      <c r="BU99" s="56"/>
      <c r="BV99" s="56"/>
      <c r="BW99" s="56"/>
      <c r="BX99" s="56"/>
      <c r="BY99" s="56"/>
      <c r="BZ99" s="56"/>
      <c r="CA99" s="56"/>
      <c r="CB99" s="56"/>
      <c r="CC99" s="56"/>
      <c r="CD99" s="56"/>
      <c r="CE99" s="56"/>
    </row>
    <row r="100" spans="1:83" s="119" customFormat="1" ht="24.75" customHeight="1" x14ac:dyDescent="0.2">
      <c r="A100" s="53"/>
      <c r="B100" s="54"/>
      <c r="C100" s="56"/>
      <c r="D100" s="91"/>
      <c r="E100" s="91"/>
      <c r="F100" s="91"/>
      <c r="G100" s="56"/>
      <c r="H100" s="56"/>
      <c r="I100" s="56"/>
      <c r="J100" s="56"/>
      <c r="K100" s="56"/>
      <c r="L100" s="56"/>
      <c r="M100" s="56"/>
      <c r="N100" s="56"/>
      <c r="O100" s="56"/>
      <c r="P100" s="56"/>
      <c r="Q100" s="56"/>
      <c r="R100" s="56"/>
      <c r="S100" s="56"/>
      <c r="T100" s="56"/>
      <c r="U100" s="56"/>
      <c r="V100" s="56"/>
      <c r="W100" s="56"/>
      <c r="X100" s="56"/>
      <c r="Y100" s="56"/>
      <c r="Z100" s="56"/>
      <c r="AA100" s="56"/>
      <c r="AB100" s="56"/>
      <c r="AC100" s="56"/>
      <c r="AD100" s="56"/>
      <c r="AE100" s="56"/>
      <c r="AF100" s="56"/>
      <c r="AG100" s="56"/>
      <c r="AH100" s="56"/>
      <c r="AI100" s="56"/>
      <c r="AJ100" s="56"/>
      <c r="AK100" s="56"/>
      <c r="AL100" s="56"/>
      <c r="AM100" s="56"/>
      <c r="AN100" s="56"/>
      <c r="AO100" s="56"/>
      <c r="AP100" s="56"/>
      <c r="AQ100" s="56"/>
      <c r="AR100" s="56"/>
      <c r="AS100" s="56"/>
      <c r="AT100" s="56"/>
      <c r="AU100" s="56"/>
      <c r="AV100" s="56"/>
      <c r="AW100" s="56"/>
      <c r="AX100" s="56"/>
      <c r="AY100" s="56"/>
      <c r="AZ100" s="56"/>
      <c r="BA100" s="56"/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6"/>
      <c r="BO100" s="56"/>
      <c r="BP100" s="56"/>
      <c r="BQ100" s="56"/>
      <c r="BR100" s="56"/>
      <c r="BS100" s="56"/>
      <c r="BT100" s="56"/>
      <c r="BU100" s="56"/>
      <c r="BV100" s="56"/>
      <c r="BW100" s="56"/>
      <c r="BX100" s="56"/>
      <c r="BY100" s="56"/>
      <c r="BZ100" s="56"/>
      <c r="CA100" s="56"/>
      <c r="CB100" s="56"/>
      <c r="CC100" s="56"/>
      <c r="CD100" s="56"/>
      <c r="CE100" s="56"/>
    </row>
    <row r="101" spans="1:83" s="119" customFormat="1" ht="24.75" customHeight="1" x14ac:dyDescent="0.2">
      <c r="A101" s="53"/>
      <c r="B101" s="54"/>
      <c r="C101" s="56"/>
      <c r="D101" s="91"/>
      <c r="E101" s="91"/>
      <c r="F101" s="91"/>
      <c r="G101" s="56"/>
      <c r="H101" s="56"/>
      <c r="I101" s="56"/>
      <c r="J101" s="56"/>
      <c r="K101" s="56"/>
      <c r="L101" s="56"/>
      <c r="M101" s="56"/>
      <c r="N101" s="56"/>
      <c r="O101" s="56"/>
      <c r="P101" s="56"/>
      <c r="Q101" s="56"/>
      <c r="R101" s="56"/>
      <c r="S101" s="56"/>
      <c r="T101" s="56"/>
      <c r="U101" s="56"/>
      <c r="V101" s="56"/>
      <c r="W101" s="56"/>
      <c r="X101" s="56"/>
      <c r="Y101" s="56"/>
      <c r="Z101" s="56"/>
      <c r="AA101" s="56"/>
      <c r="AB101" s="56"/>
      <c r="AC101" s="56"/>
      <c r="AD101" s="56"/>
      <c r="AE101" s="56"/>
      <c r="AF101" s="56"/>
      <c r="AG101" s="56"/>
      <c r="AH101" s="56"/>
      <c r="AI101" s="56"/>
      <c r="AJ101" s="56"/>
      <c r="AK101" s="56"/>
      <c r="AL101" s="56"/>
      <c r="AM101" s="56"/>
      <c r="AN101" s="56"/>
      <c r="AO101" s="56"/>
      <c r="AP101" s="56"/>
      <c r="AQ101" s="56"/>
      <c r="AR101" s="56"/>
      <c r="AS101" s="56"/>
      <c r="AT101" s="56"/>
      <c r="AU101" s="56"/>
      <c r="AV101" s="56"/>
      <c r="AW101" s="56"/>
      <c r="AX101" s="56"/>
      <c r="AY101" s="56"/>
      <c r="AZ101" s="56"/>
      <c r="BA101" s="56"/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6"/>
      <c r="BO101" s="56"/>
      <c r="BP101" s="56"/>
      <c r="BQ101" s="56"/>
      <c r="BR101" s="56"/>
      <c r="BS101" s="56"/>
      <c r="BT101" s="56"/>
      <c r="BU101" s="56"/>
      <c r="BV101" s="56"/>
      <c r="BW101" s="56"/>
      <c r="BX101" s="56"/>
      <c r="BY101" s="56"/>
      <c r="BZ101" s="56"/>
      <c r="CA101" s="56"/>
      <c r="CB101" s="56"/>
      <c r="CC101" s="56"/>
      <c r="CD101" s="56"/>
      <c r="CE101" s="56"/>
    </row>
    <row r="102" spans="1:83" s="119" customFormat="1" ht="24.75" customHeight="1" x14ac:dyDescent="0.2">
      <c r="A102" s="53"/>
      <c r="B102" s="54"/>
      <c r="C102" s="56"/>
      <c r="D102" s="91"/>
      <c r="E102" s="91"/>
      <c r="F102" s="91"/>
      <c r="G102" s="56"/>
      <c r="H102" s="56"/>
      <c r="I102" s="56"/>
      <c r="J102" s="56"/>
      <c r="K102" s="56"/>
      <c r="L102" s="56"/>
      <c r="M102" s="56"/>
      <c r="N102" s="56"/>
      <c r="O102" s="56"/>
      <c r="P102" s="56"/>
      <c r="Q102" s="56"/>
      <c r="R102" s="56"/>
      <c r="S102" s="56"/>
      <c r="T102" s="56"/>
      <c r="U102" s="56"/>
      <c r="V102" s="56"/>
      <c r="W102" s="56"/>
      <c r="X102" s="56"/>
      <c r="Y102" s="56"/>
      <c r="Z102" s="56"/>
      <c r="AA102" s="56"/>
      <c r="AB102" s="56"/>
      <c r="AC102" s="56"/>
      <c r="AD102" s="56"/>
      <c r="AE102" s="56"/>
      <c r="AF102" s="56"/>
      <c r="AG102" s="56"/>
      <c r="AH102" s="56"/>
      <c r="AI102" s="56"/>
      <c r="AJ102" s="56"/>
      <c r="AK102" s="56"/>
      <c r="AL102" s="56"/>
      <c r="AM102" s="56"/>
      <c r="AN102" s="56"/>
      <c r="AO102" s="56"/>
      <c r="AP102" s="56"/>
      <c r="AQ102" s="56"/>
      <c r="AR102" s="56"/>
      <c r="AS102" s="56"/>
      <c r="AT102" s="56"/>
      <c r="AU102" s="56"/>
      <c r="AV102" s="56"/>
      <c r="AW102" s="56"/>
      <c r="AX102" s="56"/>
      <c r="AY102" s="56"/>
      <c r="AZ102" s="56"/>
      <c r="BA102" s="56"/>
      <c r="BB102" s="56"/>
      <c r="BC102" s="56"/>
      <c r="BD102" s="56"/>
      <c r="BE102" s="56"/>
      <c r="BF102" s="56"/>
      <c r="BG102" s="56"/>
      <c r="BH102" s="56"/>
      <c r="BI102" s="56"/>
      <c r="BJ102" s="56"/>
      <c r="BK102" s="56"/>
      <c r="BL102" s="56"/>
      <c r="BM102" s="56"/>
      <c r="BN102" s="56"/>
      <c r="BO102" s="56"/>
      <c r="BP102" s="56"/>
      <c r="BQ102" s="56"/>
      <c r="BR102" s="56"/>
      <c r="BS102" s="56"/>
      <c r="BT102" s="56"/>
      <c r="BU102" s="56"/>
      <c r="BV102" s="56"/>
      <c r="BW102" s="56"/>
      <c r="BX102" s="56"/>
      <c r="BY102" s="56"/>
      <c r="BZ102" s="56"/>
      <c r="CA102" s="56"/>
      <c r="CB102" s="56"/>
      <c r="CC102" s="56"/>
      <c r="CD102" s="56"/>
      <c r="CE102" s="56"/>
    </row>
  </sheetData>
  <sheetProtection sheet="1" objects="1" scenarios="1"/>
  <mergeCells count="65">
    <mergeCell ref="C17:F17"/>
    <mergeCell ref="G17:H17"/>
    <mergeCell ref="I17:J17"/>
    <mergeCell ref="K17:L17"/>
    <mergeCell ref="AT10:AW10"/>
    <mergeCell ref="K13:L13"/>
    <mergeCell ref="O13:P13"/>
    <mergeCell ref="Q13:R13"/>
    <mergeCell ref="AB11:AE11"/>
    <mergeCell ref="C7:F7"/>
    <mergeCell ref="G7:H7"/>
    <mergeCell ref="I7:J7"/>
    <mergeCell ref="K7:L7"/>
    <mergeCell ref="Q7:R7"/>
    <mergeCell ref="M17:N17"/>
    <mergeCell ref="O17:P17"/>
    <mergeCell ref="Q17:R17"/>
    <mergeCell ref="M7:N7"/>
    <mergeCell ref="AN14:AQ14"/>
    <mergeCell ref="AB5:AE5"/>
    <mergeCell ref="AH8:AK8"/>
    <mergeCell ref="M13:N13"/>
    <mergeCell ref="AB13:AE13"/>
    <mergeCell ref="AH20:AK20"/>
    <mergeCell ref="AH16:AK16"/>
    <mergeCell ref="AB17:AE17"/>
    <mergeCell ref="AB19:AE19"/>
    <mergeCell ref="AB15:AE15"/>
    <mergeCell ref="K3:L3"/>
    <mergeCell ref="AB9:AE9"/>
    <mergeCell ref="AB7:AE7"/>
    <mergeCell ref="AH12:AK12"/>
    <mergeCell ref="O7:P7"/>
    <mergeCell ref="AN30:AQ30"/>
    <mergeCell ref="AB27:AE27"/>
    <mergeCell ref="AH28:AK28"/>
    <mergeCell ref="AB33:AE33"/>
    <mergeCell ref="AB31:AE31"/>
    <mergeCell ref="C13:F13"/>
    <mergeCell ref="G13:H13"/>
    <mergeCell ref="I13:J13"/>
    <mergeCell ref="AH32:AK32"/>
    <mergeCell ref="AB29:AE29"/>
    <mergeCell ref="AT26:AW26"/>
    <mergeCell ref="AB23:AE23"/>
    <mergeCell ref="AH24:AK24"/>
    <mergeCell ref="AB21:AE21"/>
    <mergeCell ref="AN22:AQ22"/>
    <mergeCell ref="AB25:AE25"/>
    <mergeCell ref="AS2:AY2"/>
    <mergeCell ref="C1:R1"/>
    <mergeCell ref="S2:Y2"/>
    <mergeCell ref="AH4:AK4"/>
    <mergeCell ref="M3:N3"/>
    <mergeCell ref="O3:P3"/>
    <mergeCell ref="Q3:R3"/>
    <mergeCell ref="AB1:BA1"/>
    <mergeCell ref="AB3:AE3"/>
    <mergeCell ref="AM2:AR2"/>
    <mergeCell ref="C3:F3"/>
    <mergeCell ref="G3:H3"/>
    <mergeCell ref="I3:J3"/>
    <mergeCell ref="AB2:AE2"/>
    <mergeCell ref="AH2:AK2"/>
    <mergeCell ref="AN6:AQ6"/>
  </mergeCells>
  <phoneticPr fontId="0" type="noConversion"/>
  <pageMargins left="0.27559055118110237" right="0.39370078740157483" top="0.98425196850393704" bottom="0.98425196850393704" header="0.51181102362204722" footer="0.51181102362204722"/>
  <pageSetup paperSize="9"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lista di qualificazione</vt:lpstr>
      <vt:lpstr>gironi</vt:lpstr>
      <vt:lpstr>tabellone eliminazione diretta</vt:lpstr>
      <vt:lpstr>gironi!Area_stampa</vt:lpstr>
      <vt:lpstr>'tabellone eliminazione diretta'!Area_stampa</vt:lpstr>
    </vt:vector>
  </TitlesOfParts>
  <Company>CENTRO SPORTIVO ITALIANO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</dc:creator>
  <cp:lastModifiedBy>Giovanni Codazzi</cp:lastModifiedBy>
  <cp:lastPrinted>2017-02-05T18:48:12Z</cp:lastPrinted>
  <dcterms:created xsi:type="dcterms:W3CDTF">2008-12-17T17:18:30Z</dcterms:created>
  <dcterms:modified xsi:type="dcterms:W3CDTF">2017-02-07T11:07:59Z</dcterms:modified>
</cp:coreProperties>
</file>