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40" yWindow="75" windowWidth="6960" windowHeight="9210" activeTab="1"/>
  </bookViews>
  <sheets>
    <sheet name="lista di qualificazione" sheetId="5" r:id="rId1"/>
    <sheet name="gironi" sheetId="1" r:id="rId2"/>
    <sheet name="tabellone eliminazione diretta" sheetId="3" r:id="rId3"/>
  </sheets>
  <definedNames>
    <definedName name="_xlnm.Print_Area" localSheetId="1">gironi!$A$1:$AR$111</definedName>
    <definedName name="_xlnm.Print_Area" localSheetId="2">'tabellone eliminazione diretta'!$AB:$BA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D5" i="1"/>
  <c r="BZ6" i="1"/>
  <c r="CE6" i="1"/>
  <c r="AQ5" i="1"/>
  <c r="CA6" i="1"/>
  <c r="CB6" i="1"/>
  <c r="CF6" i="1"/>
  <c r="AR5" i="1"/>
  <c r="AZ8" i="1"/>
  <c r="D6" i="1"/>
  <c r="S5" i="1"/>
  <c r="BZ7" i="1"/>
  <c r="CE7" i="1"/>
  <c r="AQ6" i="1"/>
  <c r="CA7" i="1"/>
  <c r="CB7" i="1"/>
  <c r="CC7" i="1"/>
  <c r="CD7" i="1"/>
  <c r="BZ8" i="1"/>
  <c r="CE8" i="1"/>
  <c r="AQ7" i="1"/>
  <c r="BB7" i="1"/>
  <c r="CA8" i="1"/>
  <c r="CB8" i="1"/>
  <c r="CF8" i="1"/>
  <c r="AR7" i="1"/>
  <c r="BO6" i="1"/>
  <c r="BP6" i="1"/>
  <c r="CC6" i="1"/>
  <c r="CD6" i="1"/>
  <c r="D7" i="1"/>
  <c r="BO7" i="1"/>
  <c r="BQ7" i="1"/>
  <c r="BT7" i="1"/>
  <c r="BP7" i="1"/>
  <c r="BV7" i="1"/>
  <c r="BO8" i="1"/>
  <c r="BQ8" i="1"/>
  <c r="BP8" i="1"/>
  <c r="BT8" i="1"/>
  <c r="CC8" i="1"/>
  <c r="CD8" i="1"/>
  <c r="BH10" i="1"/>
  <c r="A20" i="1"/>
  <c r="A32" i="1"/>
  <c r="A47" i="1"/>
  <c r="A64" i="1"/>
  <c r="A81" i="1"/>
  <c r="A98" i="1"/>
  <c r="D22" i="1"/>
  <c r="AY23" i="1"/>
  <c r="BZ23" i="1"/>
  <c r="CE23" i="1"/>
  <c r="CA23" i="1"/>
  <c r="CB23" i="1"/>
  <c r="CC23" i="1"/>
  <c r="CD23" i="1"/>
  <c r="CF23" i="1"/>
  <c r="AR22" i="1"/>
  <c r="D23" i="1"/>
  <c r="BZ24" i="1"/>
  <c r="CA24" i="1"/>
  <c r="CB24" i="1"/>
  <c r="CE24" i="1"/>
  <c r="AQ23" i="1"/>
  <c r="CF24" i="1"/>
  <c r="AR23" i="1"/>
  <c r="BZ25" i="1"/>
  <c r="CA25" i="1"/>
  <c r="CB25" i="1"/>
  <c r="CE25" i="1"/>
  <c r="AQ24" i="1"/>
  <c r="CF25" i="1"/>
  <c r="AR24" i="1"/>
  <c r="BB23" i="1"/>
  <c r="BO23" i="1"/>
  <c r="BV23" i="1"/>
  <c r="BP23" i="1"/>
  <c r="D24" i="1"/>
  <c r="S23" i="1"/>
  <c r="BB24" i="1"/>
  <c r="BF24" i="1"/>
  <c r="AY24" i="1"/>
  <c r="BO24" i="1"/>
  <c r="BQ24" i="1"/>
  <c r="BT24" i="1"/>
  <c r="BP24" i="1"/>
  <c r="CC24" i="1"/>
  <c r="CD24" i="1"/>
  <c r="BO25" i="1"/>
  <c r="BV25" i="1"/>
  <c r="BP25" i="1"/>
  <c r="CC25" i="1"/>
  <c r="CD25" i="1"/>
  <c r="BH27" i="1"/>
  <c r="D34" i="1"/>
  <c r="S36" i="1"/>
  <c r="BZ35" i="1"/>
  <c r="CE35" i="1"/>
  <c r="AQ34" i="1"/>
  <c r="AZ35" i="1"/>
  <c r="CA35" i="1"/>
  <c r="CF35" i="1"/>
  <c r="AR34" i="1"/>
  <c r="CB35" i="1"/>
  <c r="CC35" i="1"/>
  <c r="CD35" i="1"/>
  <c r="D35" i="1"/>
  <c r="S35" i="1"/>
  <c r="BZ36" i="1"/>
  <c r="CA36" i="1"/>
  <c r="CB36" i="1"/>
  <c r="CE36" i="1"/>
  <c r="AQ35" i="1"/>
  <c r="CF36" i="1"/>
  <c r="AR35" i="1"/>
  <c r="BZ37" i="1"/>
  <c r="CA37" i="1"/>
  <c r="CB37" i="1"/>
  <c r="BO35" i="1"/>
  <c r="BP35" i="1"/>
  <c r="D36" i="1"/>
  <c r="AY36" i="1"/>
  <c r="BO36" i="1"/>
  <c r="BV36" i="1"/>
  <c r="BP36" i="1"/>
  <c r="BQ36" i="1"/>
  <c r="BT36" i="1"/>
  <c r="CC36" i="1"/>
  <c r="CD36" i="1"/>
  <c r="BO37" i="1"/>
  <c r="BV37" i="1"/>
  <c r="BP37" i="1"/>
  <c r="BQ37" i="1"/>
  <c r="CC37" i="1"/>
  <c r="CD37" i="1"/>
  <c r="BH39" i="1"/>
  <c r="D49" i="1"/>
  <c r="S53" i="1"/>
  <c r="CA49" i="1"/>
  <c r="CB49" i="1"/>
  <c r="CC49" i="1"/>
  <c r="AV49" i="1"/>
  <c r="CA52" i="1"/>
  <c r="CB52" i="1"/>
  <c r="CC52" i="1"/>
  <c r="BO49" i="1"/>
  <c r="BV49" i="1"/>
  <c r="BP49" i="1"/>
  <c r="CD49" i="1"/>
  <c r="CE49" i="1"/>
  <c r="D50" i="1"/>
  <c r="S51" i="1"/>
  <c r="CA50" i="1"/>
  <c r="CF50" i="1"/>
  <c r="CB50" i="1"/>
  <c r="CC50" i="1"/>
  <c r="CD50" i="1"/>
  <c r="CA54" i="1"/>
  <c r="CB54" i="1"/>
  <c r="CC54" i="1"/>
  <c r="CD54" i="1"/>
  <c r="CE54" i="1"/>
  <c r="BO50" i="1"/>
  <c r="BP50" i="1"/>
  <c r="CE50" i="1"/>
  <c r="D51" i="1"/>
  <c r="D54" i="1"/>
  <c r="CA51" i="1"/>
  <c r="CF51" i="1"/>
  <c r="AQ51" i="1"/>
  <c r="AY51" i="1"/>
  <c r="CB51" i="1"/>
  <c r="CG51" i="1"/>
  <c r="AR51" i="1"/>
  <c r="CC51" i="1"/>
  <c r="AV51" i="1"/>
  <c r="BO51" i="1"/>
  <c r="BV51" i="1"/>
  <c r="BP51" i="1"/>
  <c r="BQ51" i="1"/>
  <c r="BT51" i="1"/>
  <c r="CD51" i="1"/>
  <c r="CE51" i="1"/>
  <c r="D52" i="1"/>
  <c r="AV52" i="1"/>
  <c r="BO52" i="1"/>
  <c r="BP52" i="1"/>
  <c r="CD52" i="1"/>
  <c r="CG52" i="1"/>
  <c r="AR52" i="1"/>
  <c r="CE52" i="1"/>
  <c r="CA53" i="1"/>
  <c r="CG53" i="1"/>
  <c r="AR53" i="1"/>
  <c r="CB53" i="1"/>
  <c r="CC53" i="1"/>
  <c r="CD53" i="1"/>
  <c r="CE53" i="1"/>
  <c r="D66" i="1"/>
  <c r="S70" i="1"/>
  <c r="CA66" i="1"/>
  <c r="CF66" i="1"/>
  <c r="CB66" i="1"/>
  <c r="CC66" i="1"/>
  <c r="CD66" i="1"/>
  <c r="CE66" i="1"/>
  <c r="CG66" i="1"/>
  <c r="BO66" i="1"/>
  <c r="BV66" i="1"/>
  <c r="BP66" i="1"/>
  <c r="D67" i="1"/>
  <c r="S68" i="1"/>
  <c r="CA67" i="1"/>
  <c r="CB67" i="1"/>
  <c r="CC67" i="1"/>
  <c r="CD67" i="1"/>
  <c r="CE67" i="1"/>
  <c r="CF67" i="1"/>
  <c r="CA68" i="1"/>
  <c r="CB68" i="1"/>
  <c r="CG68" i="1"/>
  <c r="AR68" i="1"/>
  <c r="CC68" i="1"/>
  <c r="BO67" i="1"/>
  <c r="BV67" i="1"/>
  <c r="BP67" i="1"/>
  <c r="D68" i="1"/>
  <c r="D71" i="1"/>
  <c r="BO68" i="1"/>
  <c r="BP68" i="1"/>
  <c r="BQ68" i="1"/>
  <c r="BT68" i="1"/>
  <c r="BV68" i="1"/>
  <c r="CD68" i="1"/>
  <c r="CE68" i="1"/>
  <c r="D69" i="1"/>
  <c r="S71" i="1"/>
  <c r="CA69" i="1"/>
  <c r="CF69" i="1"/>
  <c r="AQ69" i="1"/>
  <c r="AZ69" i="1"/>
  <c r="CB69" i="1"/>
  <c r="CC69" i="1"/>
  <c r="CG69" i="1"/>
  <c r="AR69" i="1"/>
  <c r="CA71" i="1"/>
  <c r="CF71" i="1"/>
  <c r="AQ71" i="1"/>
  <c r="BB69" i="1"/>
  <c r="CB71" i="1"/>
  <c r="CC71" i="1"/>
  <c r="CD71" i="1"/>
  <c r="CE71" i="1"/>
  <c r="CG71" i="1"/>
  <c r="AR71" i="1"/>
  <c r="BB68" i="1"/>
  <c r="BO69" i="1"/>
  <c r="BP69" i="1"/>
  <c r="BQ69" i="1"/>
  <c r="BT69" i="1"/>
  <c r="CD69" i="1"/>
  <c r="CE69" i="1"/>
  <c r="CA70" i="1"/>
  <c r="CF70" i="1"/>
  <c r="AQ70" i="1"/>
  <c r="CB70" i="1"/>
  <c r="CG70" i="1"/>
  <c r="CC70" i="1"/>
  <c r="CD70" i="1"/>
  <c r="AR70" i="1"/>
  <c r="BA66" i="1"/>
  <c r="BF66" i="1"/>
  <c r="BA67" i="1"/>
  <c r="BJ67" i="1"/>
  <c r="CE70" i="1"/>
  <c r="D83" i="1"/>
  <c r="CA83" i="1"/>
  <c r="CB83" i="1"/>
  <c r="CC83" i="1"/>
  <c r="CG83" i="1"/>
  <c r="AV83" i="1"/>
  <c r="BO83" i="1"/>
  <c r="BV83" i="1"/>
  <c r="BP83" i="1"/>
  <c r="CD83" i="1"/>
  <c r="CE83" i="1"/>
  <c r="D84" i="1"/>
  <c r="CA84" i="1"/>
  <c r="CB84" i="1"/>
  <c r="CC84" i="1"/>
  <c r="CA85" i="1"/>
  <c r="CB85" i="1"/>
  <c r="CC85" i="1"/>
  <c r="BO84" i="1"/>
  <c r="BV84" i="1"/>
  <c r="BP84" i="1"/>
  <c r="BQ84" i="1"/>
  <c r="BT84" i="1"/>
  <c r="CD84" i="1"/>
  <c r="CF84" i="1"/>
  <c r="CE84" i="1"/>
  <c r="D85" i="1"/>
  <c r="S83" i="1"/>
  <c r="CA88" i="1"/>
  <c r="CB88" i="1"/>
  <c r="CC88" i="1"/>
  <c r="BO85" i="1"/>
  <c r="BV85" i="1"/>
  <c r="BP85" i="1"/>
  <c r="CD85" i="1"/>
  <c r="CG85" i="1"/>
  <c r="AR85" i="1"/>
  <c r="CE85" i="1"/>
  <c r="D86" i="1"/>
  <c r="S84" i="1"/>
  <c r="CA86" i="1"/>
  <c r="CB86" i="1"/>
  <c r="CC86" i="1"/>
  <c r="CF86" i="1"/>
  <c r="AQ86" i="1"/>
  <c r="BO86" i="1"/>
  <c r="BV86" i="1"/>
  <c r="BP86" i="1"/>
  <c r="CD86" i="1"/>
  <c r="CE86" i="1"/>
  <c r="CA87" i="1"/>
  <c r="CG87" i="1"/>
  <c r="AR87" i="1"/>
  <c r="CB87" i="1"/>
  <c r="CC87" i="1"/>
  <c r="CD87" i="1"/>
  <c r="CE87" i="1"/>
  <c r="D88" i="1"/>
  <c r="CD88" i="1"/>
  <c r="CG88" i="1"/>
  <c r="AR88" i="1"/>
  <c r="CE88" i="1"/>
  <c r="D100" i="1"/>
  <c r="S103" i="1"/>
  <c r="CA100" i="1"/>
  <c r="CB100" i="1"/>
  <c r="CC100" i="1"/>
  <c r="CD100" i="1"/>
  <c r="CF100" i="1"/>
  <c r="AQ100" i="1"/>
  <c r="CA102" i="1"/>
  <c r="CB102" i="1"/>
  <c r="CC102" i="1"/>
  <c r="CD102" i="1"/>
  <c r="CA105" i="1"/>
  <c r="CF105" i="1"/>
  <c r="AQ105" i="1"/>
  <c r="CB105" i="1"/>
  <c r="CC105" i="1"/>
  <c r="AV100" i="1"/>
  <c r="CA103" i="1"/>
  <c r="CB103" i="1"/>
  <c r="CF103" i="1"/>
  <c r="AQ103" i="1"/>
  <c r="CC103" i="1"/>
  <c r="CA104" i="1"/>
  <c r="CB104" i="1"/>
  <c r="CC104" i="1"/>
  <c r="CG104" i="1"/>
  <c r="AR104" i="1"/>
  <c r="BA100" i="1"/>
  <c r="CF104" i="1"/>
  <c r="AQ104" i="1"/>
  <c r="BO100" i="1"/>
  <c r="BQ100" i="1"/>
  <c r="BT100" i="1"/>
  <c r="BP100" i="1"/>
  <c r="BV100" i="1"/>
  <c r="CE100" i="1"/>
  <c r="CG100" i="1"/>
  <c r="D101" i="1"/>
  <c r="D104" i="1"/>
  <c r="CA101" i="1"/>
  <c r="CB101" i="1"/>
  <c r="CG101" i="1"/>
  <c r="CC101" i="1"/>
  <c r="BO101" i="1"/>
  <c r="BV101" i="1"/>
  <c r="BP101" i="1"/>
  <c r="CD101" i="1"/>
  <c r="CE101" i="1"/>
  <c r="D102" i="1"/>
  <c r="BO102" i="1"/>
  <c r="BV102" i="1"/>
  <c r="BP102" i="1"/>
  <c r="CE102" i="1"/>
  <c r="D103" i="1"/>
  <c r="S105" i="1"/>
  <c r="BO103" i="1"/>
  <c r="BV103" i="1"/>
  <c r="BP103" i="1"/>
  <c r="CD103" i="1"/>
  <c r="CG103" i="1"/>
  <c r="CE103" i="1"/>
  <c r="S104" i="1"/>
  <c r="CD104" i="1"/>
  <c r="CE104" i="1"/>
  <c r="CD105" i="1"/>
  <c r="CE105" i="1"/>
  <c r="AB1" i="3"/>
  <c r="S4" i="3"/>
  <c r="T4" i="3"/>
  <c r="Y4" i="3"/>
  <c r="R4" i="3"/>
  <c r="AF9" i="3"/>
  <c r="U4" i="3"/>
  <c r="V4" i="3"/>
  <c r="W4" i="3"/>
  <c r="S12" i="3"/>
  <c r="T12" i="3"/>
  <c r="U12" i="3"/>
  <c r="S5" i="3"/>
  <c r="T5" i="3"/>
  <c r="U5" i="3"/>
  <c r="V5" i="3"/>
  <c r="W5" i="3"/>
  <c r="S6" i="3"/>
  <c r="X6" i="3"/>
  <c r="T6" i="3"/>
  <c r="U6" i="3"/>
  <c r="V6" i="3"/>
  <c r="Q6" i="3"/>
  <c r="AF15" i="3"/>
  <c r="W6" i="3"/>
  <c r="AI6" i="3"/>
  <c r="AK6" i="3"/>
  <c r="S7" i="3"/>
  <c r="X7" i="3"/>
  <c r="Q7" i="3"/>
  <c r="T7" i="3"/>
  <c r="U7" i="3"/>
  <c r="Y7" i="3"/>
  <c r="R7" i="3"/>
  <c r="AF21" i="3"/>
  <c r="V7" i="3"/>
  <c r="W7" i="3"/>
  <c r="S8" i="3"/>
  <c r="X8" i="3"/>
  <c r="Q8" i="3"/>
  <c r="T8" i="3"/>
  <c r="U8" i="3"/>
  <c r="V8" i="3"/>
  <c r="W8" i="3"/>
  <c r="AC8" i="3"/>
  <c r="AE8" i="3"/>
  <c r="S9" i="3"/>
  <c r="T9" i="3"/>
  <c r="U9" i="3"/>
  <c r="Y9" i="3"/>
  <c r="R9" i="3"/>
  <c r="AF29" i="3"/>
  <c r="V9" i="3"/>
  <c r="W9" i="3"/>
  <c r="AO10" i="3"/>
  <c r="AQ10" i="3"/>
  <c r="V12" i="3"/>
  <c r="X12" i="3"/>
  <c r="Q12" i="3"/>
  <c r="W12" i="3"/>
  <c r="AC12" i="3"/>
  <c r="AE12" i="3"/>
  <c r="S13" i="3"/>
  <c r="T13" i="3"/>
  <c r="U13" i="3"/>
  <c r="X13" i="3"/>
  <c r="Q13" i="3"/>
  <c r="V13" i="3"/>
  <c r="W13" i="3"/>
  <c r="S14" i="3"/>
  <c r="T14" i="3"/>
  <c r="U14" i="3"/>
  <c r="X14" i="3"/>
  <c r="Q14" i="3"/>
  <c r="Y14" i="3"/>
  <c r="R14" i="3"/>
  <c r="AL24" i="3"/>
  <c r="V14" i="3"/>
  <c r="W14" i="3"/>
  <c r="AI14" i="3"/>
  <c r="AK14" i="3"/>
  <c r="S18" i="3"/>
  <c r="T18" i="3"/>
  <c r="U18" i="3"/>
  <c r="S15" i="3"/>
  <c r="Y15" i="3"/>
  <c r="R15" i="3"/>
  <c r="AL32" i="3"/>
  <c r="T15" i="3"/>
  <c r="U15" i="3"/>
  <c r="V15" i="3"/>
  <c r="W15" i="3"/>
  <c r="AC16" i="3"/>
  <c r="AE16" i="3"/>
  <c r="V18" i="3"/>
  <c r="W18" i="3"/>
  <c r="X18" i="3"/>
  <c r="Q18" i="3"/>
  <c r="AU18" i="3"/>
  <c r="AW18" i="3"/>
  <c r="S19" i="3"/>
  <c r="T19" i="3"/>
  <c r="Y19" i="3"/>
  <c r="R19" i="3"/>
  <c r="AR30" i="3"/>
  <c r="U19" i="3"/>
  <c r="V19" i="3"/>
  <c r="W19" i="3"/>
  <c r="X19" i="3"/>
  <c r="Q19" i="3"/>
  <c r="AC20" i="3"/>
  <c r="AE20" i="3"/>
  <c r="S22" i="3"/>
  <c r="T22" i="3"/>
  <c r="U22" i="3"/>
  <c r="X22" i="3"/>
  <c r="Q22" i="3"/>
  <c r="Y22" i="3"/>
  <c r="R22" i="3"/>
  <c r="AX26" i="3"/>
  <c r="V22" i="3"/>
  <c r="W22" i="3"/>
  <c r="AI22" i="3"/>
  <c r="AK22" i="3"/>
  <c r="AC24" i="3"/>
  <c r="AE24" i="3"/>
  <c r="AO26" i="3"/>
  <c r="AQ26" i="3"/>
  <c r="AC28" i="3"/>
  <c r="AE28" i="3"/>
  <c r="AI30" i="3"/>
  <c r="AK30" i="3"/>
  <c r="S66" i="1"/>
  <c r="S69" i="1"/>
  <c r="D53" i="1"/>
  <c r="S52" i="1"/>
  <c r="AY25" i="1"/>
  <c r="AY8" i="1"/>
  <c r="AY35" i="1"/>
  <c r="S7" i="1"/>
  <c r="AY6" i="1"/>
  <c r="BJ24" i="1"/>
  <c r="BQ102" i="1"/>
  <c r="BT102" i="1"/>
  <c r="BJ66" i="1"/>
  <c r="BF67" i="1"/>
  <c r="BV69" i="1"/>
  <c r="S87" i="1"/>
  <c r="S86" i="1"/>
  <c r="BQ25" i="1"/>
  <c r="BT25" i="1"/>
  <c r="BQ103" i="1"/>
  <c r="BT103" i="1"/>
  <c r="AV101" i="1"/>
  <c r="BQ6" i="1"/>
  <c r="BT6" i="1"/>
  <c r="BV6" i="1"/>
  <c r="BV35" i="1"/>
  <c r="BQ35" i="1"/>
  <c r="BT35" i="1"/>
  <c r="AV86" i="1"/>
  <c r="AV69" i="1"/>
  <c r="BQ66" i="1"/>
  <c r="BT66" i="1"/>
  <c r="BQ23" i="1"/>
  <c r="BT23" i="1"/>
  <c r="BQ83" i="1"/>
  <c r="BT83" i="1"/>
  <c r="BL25" i="1"/>
  <c r="BM7" i="1"/>
  <c r="BT37" i="1"/>
  <c r="BL66" i="1"/>
  <c r="BM6" i="1"/>
  <c r="S101" i="1"/>
  <c r="AV103" i="1"/>
  <c r="BV52" i="1"/>
  <c r="BQ52" i="1"/>
  <c r="BT52" i="1"/>
  <c r="S88" i="1"/>
  <c r="BQ49" i="1"/>
  <c r="BT49" i="1"/>
  <c r="S102" i="1"/>
  <c r="BQ85" i="1"/>
  <c r="BT85" i="1"/>
  <c r="S67" i="1"/>
  <c r="BV8" i="1"/>
  <c r="AV50" i="1"/>
  <c r="S50" i="1"/>
  <c r="BV24" i="1"/>
  <c r="S24" i="1"/>
  <c r="AV68" i="1"/>
  <c r="S49" i="1"/>
  <c r="BU66" i="1"/>
  <c r="BL8" i="1"/>
  <c r="BU8" i="1"/>
  <c r="BL6" i="1"/>
  <c r="BM24" i="1"/>
  <c r="BM23" i="1"/>
  <c r="BL24" i="1"/>
  <c r="BN6" i="1"/>
  <c r="BS6" i="1"/>
  <c r="BU6" i="1"/>
  <c r="AA8" i="3"/>
  <c r="AH25" i="3"/>
  <c r="AF23" i="3"/>
  <c r="AL12" i="3"/>
  <c r="AA13" i="3"/>
  <c r="AN15" i="3"/>
  <c r="BJ68" i="1"/>
  <c r="BF68" i="1"/>
  <c r="BF69" i="1"/>
  <c r="BJ69" i="1"/>
  <c r="AY50" i="1"/>
  <c r="BI51" i="1"/>
  <c r="BE51" i="1"/>
  <c r="AA18" i="3"/>
  <c r="AT11" i="3"/>
  <c r="AR6" i="3"/>
  <c r="BE69" i="1"/>
  <c r="AR100" i="1"/>
  <c r="AW102" i="1"/>
  <c r="BM100" i="1"/>
  <c r="AA22" i="3"/>
  <c r="AZ19" i="3"/>
  <c r="AX10" i="3"/>
  <c r="AL4" i="3"/>
  <c r="AA12" i="3"/>
  <c r="AN7" i="3"/>
  <c r="AA7" i="3"/>
  <c r="AH21" i="3"/>
  <c r="AF19" i="3"/>
  <c r="BJ100" i="1"/>
  <c r="BF100" i="1"/>
  <c r="AR22" i="3"/>
  <c r="AA19" i="3"/>
  <c r="AT27" i="3"/>
  <c r="AQ84" i="1"/>
  <c r="AR103" i="1"/>
  <c r="AZ100" i="1"/>
  <c r="BL100" i="1"/>
  <c r="AL20" i="3"/>
  <c r="AA14" i="3"/>
  <c r="AN23" i="3"/>
  <c r="Y8" i="3"/>
  <c r="R8" i="3"/>
  <c r="AF25" i="3"/>
  <c r="AR101" i="1"/>
  <c r="BM66" i="1"/>
  <c r="BN25" i="1"/>
  <c r="BS25" i="1"/>
  <c r="BU25" i="1"/>
  <c r="Y18" i="3"/>
  <c r="R18" i="3"/>
  <c r="AR14" i="3"/>
  <c r="CF101" i="1"/>
  <c r="CG105" i="1"/>
  <c r="AR105" i="1"/>
  <c r="BB103" i="1"/>
  <c r="BL37" i="1"/>
  <c r="BB6" i="1"/>
  <c r="CG84" i="1"/>
  <c r="BA83" i="1"/>
  <c r="S85" i="1"/>
  <c r="D87" i="1"/>
  <c r="BM68" i="1"/>
  <c r="AQ66" i="1"/>
  <c r="BL23" i="1"/>
  <c r="BM25" i="1"/>
  <c r="AQ22" i="1"/>
  <c r="AZ23" i="1"/>
  <c r="X5" i="3"/>
  <c r="Q5" i="3"/>
  <c r="Y5" i="3"/>
  <c r="R5" i="3"/>
  <c r="AF13" i="3"/>
  <c r="AV66" i="1"/>
  <c r="BQ86" i="1"/>
  <c r="BT86" i="1"/>
  <c r="BQ67" i="1"/>
  <c r="BT67" i="1"/>
  <c r="CF53" i="1"/>
  <c r="BQ50" i="1"/>
  <c r="BT50" i="1"/>
  <c r="BV50" i="1"/>
  <c r="CF102" i="1"/>
  <c r="CF49" i="1"/>
  <c r="CG49" i="1"/>
  <c r="BA36" i="1"/>
  <c r="BA37" i="1"/>
  <c r="BA101" i="1"/>
  <c r="Y12" i="3"/>
  <c r="R12" i="3"/>
  <c r="AL8" i="3"/>
  <c r="CF83" i="1"/>
  <c r="CF68" i="1"/>
  <c r="BD8" i="1"/>
  <c r="AR83" i="1"/>
  <c r="AQ67" i="1"/>
  <c r="BM69" i="1"/>
  <c r="CF37" i="1"/>
  <c r="CE37" i="1"/>
  <c r="BJ23" i="1"/>
  <c r="BF23" i="1"/>
  <c r="AY37" i="1"/>
  <c r="S34" i="1"/>
  <c r="AV84" i="1"/>
  <c r="CF54" i="1"/>
  <c r="AQ54" i="1"/>
  <c r="S100" i="1"/>
  <c r="D105" i="1"/>
  <c r="X15" i="3"/>
  <c r="Q15" i="3"/>
  <c r="AA6" i="3"/>
  <c r="AH17" i="3"/>
  <c r="AZ66" i="1"/>
  <c r="BI69" i="1"/>
  <c r="AZ6" i="1"/>
  <c r="X9" i="3"/>
  <c r="Q9" i="3"/>
  <c r="BQ101" i="1"/>
  <c r="BT101" i="1"/>
  <c r="CG86" i="1"/>
  <c r="AR86" i="1"/>
  <c r="AZ83" i="1"/>
  <c r="CF85" i="1"/>
  <c r="CG67" i="1"/>
  <c r="AZ103" i="1"/>
  <c r="AV67" i="1"/>
  <c r="D70" i="1"/>
  <c r="AQ50" i="1"/>
  <c r="BM52" i="1"/>
  <c r="AZ37" i="1"/>
  <c r="BA25" i="1"/>
  <c r="BA24" i="1"/>
  <c r="AY7" i="1"/>
  <c r="S6" i="1"/>
  <c r="BM37" i="1"/>
  <c r="BN66" i="1"/>
  <c r="BS66" i="1"/>
  <c r="CF88" i="1"/>
  <c r="AQ88" i="1"/>
  <c r="BL67" i="1"/>
  <c r="X4" i="3"/>
  <c r="Q4" i="3"/>
  <c r="BN24" i="1"/>
  <c r="BS24" i="1"/>
  <c r="BU24" i="1"/>
  <c r="AV102" i="1"/>
  <c r="Y13" i="3"/>
  <c r="R13" i="3"/>
  <c r="AL16" i="3"/>
  <c r="Y6" i="3"/>
  <c r="R6" i="3"/>
  <c r="CF87" i="1"/>
  <c r="AQ87" i="1"/>
  <c r="BA84" i="1"/>
  <c r="CG54" i="1"/>
  <c r="AR54" i="1"/>
  <c r="S22" i="1"/>
  <c r="AR66" i="1"/>
  <c r="AW68" i="1"/>
  <c r="CF52" i="1"/>
  <c r="AQ52" i="1"/>
  <c r="AZ52" i="1"/>
  <c r="CF7" i="1"/>
  <c r="S54" i="1"/>
  <c r="CG102" i="1"/>
  <c r="AR102" i="1"/>
  <c r="CG50" i="1"/>
  <c r="AV85" i="1"/>
  <c r="BF103" i="1"/>
  <c r="BD68" i="1"/>
  <c r="AR84" i="1"/>
  <c r="AX86" i="1"/>
  <c r="BM84" i="1"/>
  <c r="BL86" i="1"/>
  <c r="BD102" i="1"/>
  <c r="BM83" i="1"/>
  <c r="BN100" i="1"/>
  <c r="BS100" i="1"/>
  <c r="BU100" i="1"/>
  <c r="BF6" i="1"/>
  <c r="BJ6" i="1"/>
  <c r="BI100" i="1"/>
  <c r="BE100" i="1"/>
  <c r="AX84" i="1"/>
  <c r="BH6" i="1"/>
  <c r="BH8" i="1"/>
  <c r="BC6" i="1"/>
  <c r="BR6" i="1"/>
  <c r="BW6" i="1"/>
  <c r="BD6" i="1"/>
  <c r="BL83" i="1"/>
  <c r="BM85" i="1"/>
  <c r="AQ83" i="1"/>
  <c r="AW83" i="1"/>
  <c r="BM86" i="1"/>
  <c r="BB86" i="1"/>
  <c r="BB85" i="1"/>
  <c r="AQ68" i="1"/>
  <c r="BL68" i="1"/>
  <c r="BN37" i="1"/>
  <c r="BS37" i="1"/>
  <c r="BU37" i="1"/>
  <c r="BL84" i="1"/>
  <c r="AQ53" i="1"/>
  <c r="BL50" i="1"/>
  <c r="AQ101" i="1"/>
  <c r="AX101" i="1"/>
  <c r="BM103" i="1"/>
  <c r="BL101" i="1"/>
  <c r="BE83" i="1"/>
  <c r="BI50" i="1"/>
  <c r="BE50" i="1"/>
  <c r="BM102" i="1"/>
  <c r="AL28" i="3"/>
  <c r="AA15" i="3"/>
  <c r="AN31" i="3"/>
  <c r="BB102" i="1"/>
  <c r="AX67" i="1"/>
  <c r="AX50" i="1"/>
  <c r="AZ25" i="1"/>
  <c r="AA5" i="3"/>
  <c r="AH13" i="3"/>
  <c r="AF11" i="3"/>
  <c r="BF7" i="1"/>
  <c r="BE25" i="1"/>
  <c r="BI25" i="1"/>
  <c r="BI103" i="1"/>
  <c r="BE103" i="1"/>
  <c r="AR67" i="1"/>
  <c r="AX69" i="1"/>
  <c r="BM67" i="1"/>
  <c r="BL69" i="1"/>
  <c r="AQ85" i="1"/>
  <c r="BL85" i="1"/>
  <c r="AW100" i="1"/>
  <c r="BJ7" i="1"/>
  <c r="BF83" i="1"/>
  <c r="BJ83" i="1"/>
  <c r="AF17" i="3"/>
  <c r="BB52" i="1"/>
  <c r="BB51" i="1"/>
  <c r="BJ101" i="1"/>
  <c r="BF101" i="1"/>
  <c r="BL103" i="1"/>
  <c r="BE37" i="1"/>
  <c r="BI37" i="1"/>
  <c r="BE52" i="1"/>
  <c r="BI66" i="1"/>
  <c r="BE66" i="1"/>
  <c r="AA9" i="3"/>
  <c r="AH29" i="3"/>
  <c r="AF27" i="3"/>
  <c r="BC23" i="1"/>
  <c r="BR23" i="1"/>
  <c r="BE36" i="1"/>
  <c r="BI36" i="1"/>
  <c r="AR49" i="1"/>
  <c r="AW51" i="1"/>
  <c r="BM49" i="1"/>
  <c r="BL51" i="1"/>
  <c r="BU23" i="1"/>
  <c r="BN23" i="1"/>
  <c r="BS23" i="1"/>
  <c r="BD37" i="1"/>
  <c r="BG37" i="1"/>
  <c r="BH37" i="1"/>
  <c r="BK37" i="1"/>
  <c r="BC37" i="1"/>
  <c r="BR37" i="1"/>
  <c r="BW37" i="1"/>
  <c r="AR50" i="1"/>
  <c r="AX52" i="1"/>
  <c r="BL52" i="1"/>
  <c r="BM50" i="1"/>
  <c r="AQ36" i="1"/>
  <c r="BL36" i="1"/>
  <c r="BM35" i="1"/>
  <c r="AQ49" i="1"/>
  <c r="BL49" i="1"/>
  <c r="BM51" i="1"/>
  <c r="AW66" i="1"/>
  <c r="BD35" i="1"/>
  <c r="BJ84" i="1"/>
  <c r="BF84" i="1"/>
  <c r="AF7" i="3"/>
  <c r="AA4" i="3"/>
  <c r="AH9" i="3"/>
  <c r="AR36" i="1"/>
  <c r="BB35" i="1"/>
  <c r="BM36" i="1"/>
  <c r="BL35" i="1"/>
  <c r="AQ102" i="1"/>
  <c r="AY102" i="1"/>
  <c r="BC102" i="1"/>
  <c r="BR102" i="1"/>
  <c r="BM101" i="1"/>
  <c r="BH35" i="1"/>
  <c r="AZ86" i="1"/>
  <c r="BI83" i="1"/>
  <c r="AY101" i="1"/>
  <c r="AZ49" i="1"/>
  <c r="BC24" i="1"/>
  <c r="BR24" i="1"/>
  <c r="BW24" i="1"/>
  <c r="BE24" i="1"/>
  <c r="BG24" i="1"/>
  <c r="BI24" i="1"/>
  <c r="BK24" i="1"/>
  <c r="AR6" i="1"/>
  <c r="BL7" i="1"/>
  <c r="BM8" i="1"/>
  <c r="BN8" i="1"/>
  <c r="BS8" i="1"/>
  <c r="BN67" i="1"/>
  <c r="BS67" i="1"/>
  <c r="BU67" i="1"/>
  <c r="BL102" i="1"/>
  <c r="BI49" i="1"/>
  <c r="BE49" i="1"/>
  <c r="BC52" i="1"/>
  <c r="BR52" i="1"/>
  <c r="BD52" i="1"/>
  <c r="BH52" i="1"/>
  <c r="BN101" i="1"/>
  <c r="BS101" i="1"/>
  <c r="BU101" i="1"/>
  <c r="BK6" i="1"/>
  <c r="BC84" i="1"/>
  <c r="BR84" i="1"/>
  <c r="BD84" i="1"/>
  <c r="BH84" i="1"/>
  <c r="BE101" i="1"/>
  <c r="BI101" i="1"/>
  <c r="BC25" i="1"/>
  <c r="BR25" i="1"/>
  <c r="BW25" i="1"/>
  <c r="BH25" i="1"/>
  <c r="BK25" i="1"/>
  <c r="BD25" i="1"/>
  <c r="BG25" i="1"/>
  <c r="BH50" i="1"/>
  <c r="BC50" i="1"/>
  <c r="BR50" i="1"/>
  <c r="BW50" i="1"/>
  <c r="BD50" i="1"/>
  <c r="BF51" i="1"/>
  <c r="BJ51" i="1"/>
  <c r="BN50" i="1"/>
  <c r="BS50" i="1"/>
  <c r="BU50" i="1"/>
  <c r="BE86" i="1"/>
  <c r="BI86" i="1"/>
  <c r="BC35" i="1"/>
  <c r="BR35" i="1"/>
  <c r="BH67" i="1"/>
  <c r="BD67" i="1"/>
  <c r="BN103" i="1"/>
  <c r="BS103" i="1"/>
  <c r="BU103" i="1"/>
  <c r="BJ102" i="1"/>
  <c r="BF102" i="1"/>
  <c r="BG102" i="1"/>
  <c r="BN84" i="1"/>
  <c r="BS84" i="1"/>
  <c r="BU84" i="1"/>
  <c r="BC100" i="1"/>
  <c r="BR100" i="1"/>
  <c r="BW100" i="1"/>
  <c r="BD100" i="1"/>
  <c r="BG100" i="1"/>
  <c r="BH100" i="1"/>
  <c r="BK100" i="1"/>
  <c r="BA50" i="1"/>
  <c r="BA49" i="1"/>
  <c r="BN51" i="1"/>
  <c r="BS51" i="1"/>
  <c r="BU51" i="1"/>
  <c r="BH102" i="1"/>
  <c r="AX103" i="1"/>
  <c r="BN68" i="1"/>
  <c r="BS68" i="1"/>
  <c r="BU68" i="1"/>
  <c r="BN35" i="1"/>
  <c r="BS35" i="1"/>
  <c r="BU35" i="1"/>
  <c r="BU7" i="1"/>
  <c r="BN7" i="1"/>
  <c r="BS7" i="1"/>
  <c r="BH23" i="1"/>
  <c r="BK23" i="1"/>
  <c r="BN85" i="1"/>
  <c r="BS85" i="1"/>
  <c r="BU85" i="1"/>
  <c r="AY68" i="1"/>
  <c r="AY67" i="1"/>
  <c r="BN86" i="1"/>
  <c r="BS86" i="1"/>
  <c r="BU86" i="1"/>
  <c r="BA8" i="1"/>
  <c r="BA7" i="1"/>
  <c r="BD66" i="1"/>
  <c r="BG66" i="1"/>
  <c r="BH66" i="1"/>
  <c r="BK66" i="1"/>
  <c r="BC66" i="1"/>
  <c r="BR66" i="1"/>
  <c r="BW66" i="1"/>
  <c r="BD23" i="1"/>
  <c r="BG23" i="1"/>
  <c r="AY85" i="1"/>
  <c r="AY84" i="1"/>
  <c r="BF85" i="1"/>
  <c r="BJ85" i="1"/>
  <c r="BC101" i="1"/>
  <c r="BR101" i="1"/>
  <c r="BW101" i="1"/>
  <c r="BD101" i="1"/>
  <c r="BH101" i="1"/>
  <c r="BU69" i="1"/>
  <c r="BN69" i="1"/>
  <c r="BS69" i="1"/>
  <c r="BF86" i="1"/>
  <c r="BJ86" i="1"/>
  <c r="BC86" i="1"/>
  <c r="BR86" i="1"/>
  <c r="BW86" i="1"/>
  <c r="BD86" i="1"/>
  <c r="BH86" i="1"/>
  <c r="BK86" i="1"/>
  <c r="BF52" i="1"/>
  <c r="BJ52" i="1"/>
  <c r="BW23" i="1"/>
  <c r="BU49" i="1"/>
  <c r="BN49" i="1"/>
  <c r="BS49" i="1"/>
  <c r="AW85" i="1"/>
  <c r="BU102" i="1"/>
  <c r="BN102" i="1"/>
  <c r="BS102" i="1"/>
  <c r="BW102" i="1"/>
  <c r="AW49" i="1"/>
  <c r="BD69" i="1"/>
  <c r="BG69" i="1"/>
  <c r="BH69" i="1"/>
  <c r="BK69" i="1"/>
  <c r="BC69" i="1"/>
  <c r="BR69" i="1"/>
  <c r="BH68" i="1"/>
  <c r="BD51" i="1"/>
  <c r="BG51" i="1"/>
  <c r="BC51" i="1"/>
  <c r="BR51" i="1"/>
  <c r="BW51" i="1"/>
  <c r="BH51" i="1"/>
  <c r="BK51" i="1"/>
  <c r="BC83" i="1"/>
  <c r="BR83" i="1"/>
  <c r="BW83" i="1"/>
  <c r="BD83" i="1"/>
  <c r="BG83" i="1"/>
  <c r="BH83" i="1"/>
  <c r="BK83" i="1"/>
  <c r="BN52" i="1"/>
  <c r="BS52" i="1"/>
  <c r="BU52" i="1"/>
  <c r="BU36" i="1"/>
  <c r="BN36" i="1"/>
  <c r="BS36" i="1"/>
  <c r="BB36" i="1"/>
  <c r="BN83" i="1"/>
  <c r="BS83" i="1"/>
  <c r="BU83" i="1"/>
  <c r="BI102" i="1"/>
  <c r="BE102" i="1"/>
  <c r="BI52" i="1"/>
  <c r="BG6" i="1"/>
  <c r="BJ103" i="1"/>
  <c r="BE68" i="1"/>
  <c r="BG68" i="1"/>
  <c r="BI68" i="1"/>
  <c r="BK68" i="1"/>
  <c r="BC68" i="1"/>
  <c r="BR68" i="1"/>
  <c r="BW68" i="1"/>
  <c r="BG86" i="1"/>
  <c r="BK50" i="1"/>
  <c r="BI67" i="1"/>
  <c r="BK67" i="1"/>
  <c r="BE67" i="1"/>
  <c r="AY29" i="1"/>
  <c r="BX25" i="1"/>
  <c r="BF36" i="1"/>
  <c r="BG36" i="1"/>
  <c r="BJ36" i="1"/>
  <c r="BK36" i="1"/>
  <c r="BC36" i="1"/>
  <c r="BR36" i="1"/>
  <c r="BW36" i="1"/>
  <c r="BW84" i="1"/>
  <c r="BX24" i="1"/>
  <c r="BI84" i="1"/>
  <c r="BK84" i="1"/>
  <c r="BE84" i="1"/>
  <c r="BG84" i="1"/>
  <c r="BW35" i="1"/>
  <c r="BW69" i="1"/>
  <c r="BK102" i="1"/>
  <c r="BJ35" i="1"/>
  <c r="BK35" i="1"/>
  <c r="BK101" i="1"/>
  <c r="BG101" i="1"/>
  <c r="BI85" i="1"/>
  <c r="BE85" i="1"/>
  <c r="BD49" i="1"/>
  <c r="BG49" i="1"/>
  <c r="BH49" i="1"/>
  <c r="BK49" i="1"/>
  <c r="BC49" i="1"/>
  <c r="BR49" i="1"/>
  <c r="BW49" i="1"/>
  <c r="BF35" i="1"/>
  <c r="BG35" i="1"/>
  <c r="BC67" i="1"/>
  <c r="BR67" i="1"/>
  <c r="BW67" i="1"/>
  <c r="BH103" i="1"/>
  <c r="BK103" i="1"/>
  <c r="BD103" i="1"/>
  <c r="BG103" i="1"/>
  <c r="BC103" i="1"/>
  <c r="BR103" i="1"/>
  <c r="BW103" i="1"/>
  <c r="AV107" i="1"/>
  <c r="A74" i="1"/>
  <c r="BX66" i="1"/>
  <c r="AV71" i="1"/>
  <c r="AV91" i="1"/>
  <c r="BX86" i="1"/>
  <c r="AY28" i="1"/>
  <c r="BJ49" i="1"/>
  <c r="BF49" i="1"/>
  <c r="BK52" i="1"/>
  <c r="BH85" i="1"/>
  <c r="BK85" i="1"/>
  <c r="BD85" i="1"/>
  <c r="BG85" i="1"/>
  <c r="BC85" i="1"/>
  <c r="BR85" i="1"/>
  <c r="BW85" i="1"/>
  <c r="BJ50" i="1"/>
  <c r="BF50" i="1"/>
  <c r="BG50" i="1"/>
  <c r="BG52" i="1"/>
  <c r="BC7" i="1"/>
  <c r="BR7" i="1"/>
  <c r="BW7" i="1"/>
  <c r="BE7" i="1"/>
  <c r="BG7" i="1"/>
  <c r="BI7" i="1"/>
  <c r="BK7" i="1"/>
  <c r="BW52" i="1"/>
  <c r="AV56" i="1"/>
  <c r="BI8" i="1"/>
  <c r="BK8" i="1"/>
  <c r="BE8" i="1"/>
  <c r="BG8" i="1"/>
  <c r="BC8" i="1"/>
  <c r="BR8" i="1"/>
  <c r="BW8" i="1"/>
  <c r="AV105" i="1"/>
  <c r="BG67" i="1"/>
  <c r="BX23" i="1"/>
  <c r="AY27" i="1"/>
  <c r="A27" i="1"/>
  <c r="AC74" i="1"/>
  <c r="AV76" i="1"/>
  <c r="AG74" i="1"/>
  <c r="AI74" i="1"/>
  <c r="AM74" i="1"/>
  <c r="AO74" i="1"/>
  <c r="Z74" i="1"/>
  <c r="AE74" i="1"/>
  <c r="A108" i="1"/>
  <c r="BX35" i="1"/>
  <c r="AY39" i="1"/>
  <c r="A39" i="1"/>
  <c r="BX37" i="1"/>
  <c r="AY41" i="1"/>
  <c r="BY24" i="1"/>
  <c r="AZ28" i="1"/>
  <c r="BX84" i="1"/>
  <c r="AW91" i="1"/>
  <c r="AV89" i="1"/>
  <c r="BX101" i="1"/>
  <c r="AY40" i="1"/>
  <c r="BX36" i="1"/>
  <c r="AV54" i="1"/>
  <c r="A57" i="1"/>
  <c r="BX49" i="1"/>
  <c r="BX52" i="1"/>
  <c r="AV57" i="1"/>
  <c r="AV72" i="1"/>
  <c r="BX67" i="1"/>
  <c r="AV88" i="1"/>
  <c r="BX7" i="1"/>
  <c r="AY11" i="1"/>
  <c r="A10" i="1"/>
  <c r="BX6" i="1"/>
  <c r="AY10" i="1"/>
  <c r="AZ29" i="1"/>
  <c r="BY25" i="1"/>
  <c r="BA29" i="1"/>
  <c r="BX51" i="1"/>
  <c r="BX50" i="1"/>
  <c r="AV106" i="1"/>
  <c r="A91" i="1"/>
  <c r="BX83" i="1"/>
  <c r="AV55" i="1"/>
  <c r="AE27" i="1"/>
  <c r="AO27" i="1"/>
  <c r="AC27" i="1"/>
  <c r="AI27" i="1"/>
  <c r="AG27" i="1"/>
  <c r="AK27" i="1"/>
  <c r="AM27" i="1"/>
  <c r="AQ27" i="1"/>
  <c r="AW24" i="1"/>
  <c r="Z27" i="1"/>
  <c r="AV90" i="1"/>
  <c r="BX85" i="1"/>
  <c r="AV73" i="1"/>
  <c r="BX68" i="1"/>
  <c r="BX8" i="1"/>
  <c r="AY12" i="1"/>
  <c r="BY23" i="1"/>
  <c r="AZ27" i="1"/>
  <c r="A28" i="1"/>
  <c r="BX103" i="1"/>
  <c r="AV108" i="1"/>
  <c r="BX100" i="1"/>
  <c r="BX69" i="1"/>
  <c r="AV74" i="1"/>
  <c r="BX102" i="1"/>
  <c r="BY36" i="1"/>
  <c r="AZ40" i="1"/>
  <c r="BY69" i="1"/>
  <c r="AW74" i="1"/>
  <c r="BY101" i="1"/>
  <c r="AW106" i="1"/>
  <c r="BY6" i="1"/>
  <c r="AZ10" i="1"/>
  <c r="A11" i="1"/>
  <c r="AZ39" i="1"/>
  <c r="BY35" i="1"/>
  <c r="A40" i="1"/>
  <c r="AW56" i="1"/>
  <c r="BY51" i="1"/>
  <c r="AV110" i="1"/>
  <c r="AM108" i="1"/>
  <c r="AQ108" i="1"/>
  <c r="AO108" i="1"/>
  <c r="AC108" i="1"/>
  <c r="AE108" i="1"/>
  <c r="Z108" i="1"/>
  <c r="AG108" i="1"/>
  <c r="AK108" i="1"/>
  <c r="AI108" i="1"/>
  <c r="A29" i="1"/>
  <c r="BA27" i="1"/>
  <c r="AW73" i="1"/>
  <c r="BY68" i="1"/>
  <c r="AW7" i="1"/>
  <c r="AI10" i="1"/>
  <c r="Z10" i="1"/>
  <c r="AC10" i="1"/>
  <c r="AE10" i="1"/>
  <c r="AG10" i="1"/>
  <c r="AK10" i="1"/>
  <c r="AM10" i="1"/>
  <c r="AO10" i="1"/>
  <c r="AZ41" i="1"/>
  <c r="BY37" i="1"/>
  <c r="BA41" i="1"/>
  <c r="AZ11" i="1"/>
  <c r="BY7" i="1"/>
  <c r="BA11" i="1"/>
  <c r="AG39" i="1"/>
  <c r="AK39" i="1"/>
  <c r="AO39" i="1"/>
  <c r="Z39" i="1"/>
  <c r="AW36" i="1"/>
  <c r="AM39" i="1"/>
  <c r="AQ39" i="1"/>
  <c r="AC39" i="1"/>
  <c r="AE39" i="1"/>
  <c r="AI39" i="1"/>
  <c r="AW71" i="1"/>
  <c r="AW72" i="1"/>
  <c r="BY67" i="1"/>
  <c r="BY84" i="1"/>
  <c r="AW89" i="1"/>
  <c r="AZ12" i="1"/>
  <c r="BY8" i="1"/>
  <c r="AW90" i="1"/>
  <c r="BY85" i="1"/>
  <c r="F15" i="3"/>
  <c r="D4" i="3"/>
  <c r="A75" i="1"/>
  <c r="BY66" i="1"/>
  <c r="D5" i="3"/>
  <c r="AQ74" i="1"/>
  <c r="BA28" i="1"/>
  <c r="BY103" i="1"/>
  <c r="AW108" i="1"/>
  <c r="BY50" i="1"/>
  <c r="AW55" i="1"/>
  <c r="BY86" i="1"/>
  <c r="BY52" i="1"/>
  <c r="AW57" i="1"/>
  <c r="AK74" i="1"/>
  <c r="A109" i="1"/>
  <c r="AW105" i="1"/>
  <c r="BY100" i="1"/>
  <c r="AW25" i="1"/>
  <c r="Z28" i="1"/>
  <c r="AG28" i="1"/>
  <c r="AO28" i="1"/>
  <c r="AC28" i="1"/>
  <c r="AE28" i="1"/>
  <c r="AI28" i="1"/>
  <c r="AM28" i="1"/>
  <c r="AQ28" i="1"/>
  <c r="BY102" i="1"/>
  <c r="AW107" i="1"/>
  <c r="BY83" i="1"/>
  <c r="AW88" i="1"/>
  <c r="A92" i="1"/>
  <c r="A58" i="1"/>
  <c r="BY49" i="1"/>
  <c r="AW54" i="1"/>
  <c r="AC91" i="1"/>
  <c r="AG91" i="1"/>
  <c r="Z91" i="1"/>
  <c r="AE91" i="1"/>
  <c r="AI91" i="1"/>
  <c r="AM91" i="1"/>
  <c r="AQ91" i="1"/>
  <c r="AO91" i="1"/>
  <c r="AV93" i="1"/>
  <c r="AE57" i="1"/>
  <c r="AG57" i="1"/>
  <c r="AO57" i="1"/>
  <c r="Z57" i="1"/>
  <c r="AC57" i="1"/>
  <c r="AI57" i="1"/>
  <c r="AV59" i="1"/>
  <c r="AM57" i="1"/>
  <c r="AQ57" i="1"/>
  <c r="AE109" i="1"/>
  <c r="AM109" i="1"/>
  <c r="AQ109" i="1"/>
  <c r="AG109" i="1"/>
  <c r="AK109" i="1"/>
  <c r="Z109" i="1"/>
  <c r="AC109" i="1"/>
  <c r="AO109" i="1"/>
  <c r="AI109" i="1"/>
  <c r="AV111" i="1"/>
  <c r="AK91" i="1"/>
  <c r="AX91" i="1"/>
  <c r="BZ86" i="1"/>
  <c r="AX54" i="1"/>
  <c r="BZ49" i="1"/>
  <c r="A59" i="1"/>
  <c r="D7" i="3"/>
  <c r="F4" i="3"/>
  <c r="D9" i="3"/>
  <c r="D6" i="3"/>
  <c r="AX55" i="1"/>
  <c r="BZ50" i="1"/>
  <c r="AB7" i="3"/>
  <c r="F12" i="3"/>
  <c r="AI40" i="1"/>
  <c r="AM40" i="1"/>
  <c r="AC40" i="1"/>
  <c r="AE40" i="1"/>
  <c r="AG40" i="1"/>
  <c r="Z40" i="1"/>
  <c r="AO40" i="1"/>
  <c r="AW37" i="1"/>
  <c r="AX90" i="1"/>
  <c r="BZ85" i="1"/>
  <c r="A41" i="1"/>
  <c r="BA39" i="1"/>
  <c r="F6" i="3"/>
  <c r="AW8" i="1"/>
  <c r="F9" i="3"/>
  <c r="AE11" i="1"/>
  <c r="AO11" i="1"/>
  <c r="AC11" i="1"/>
  <c r="AG11" i="1"/>
  <c r="AI11" i="1"/>
  <c r="Z11" i="1"/>
  <c r="AM11" i="1"/>
  <c r="AV94" i="1"/>
  <c r="Z92" i="1"/>
  <c r="AE92" i="1"/>
  <c r="AM92" i="1"/>
  <c r="AO92" i="1"/>
  <c r="AC92" i="1"/>
  <c r="AG92" i="1"/>
  <c r="AK92" i="1"/>
  <c r="AI92" i="1"/>
  <c r="BZ102" i="1"/>
  <c r="AX107" i="1"/>
  <c r="AQ10" i="1"/>
  <c r="AB11" i="3"/>
  <c r="AH32" i="3"/>
  <c r="AB33" i="3"/>
  <c r="AX56" i="1"/>
  <c r="BZ51" i="1"/>
  <c r="AK28" i="1"/>
  <c r="D12" i="3"/>
  <c r="AC58" i="1"/>
  <c r="AI58" i="1"/>
  <c r="AV60" i="1"/>
  <c r="D8" i="3"/>
  <c r="AG58" i="1"/>
  <c r="AK58" i="1"/>
  <c r="Z58" i="1"/>
  <c r="AE58" i="1"/>
  <c r="AM58" i="1"/>
  <c r="AO58" i="1"/>
  <c r="AX88" i="1"/>
  <c r="A93" i="1"/>
  <c r="BZ83" i="1"/>
  <c r="BA12" i="1"/>
  <c r="AK57" i="1"/>
  <c r="A12" i="1"/>
  <c r="BA10" i="1"/>
  <c r="BZ100" i="1"/>
  <c r="AX105" i="1"/>
  <c r="A110" i="1"/>
  <c r="BZ84" i="1"/>
  <c r="AY89" i="1"/>
  <c r="AX89" i="1"/>
  <c r="BZ68" i="1"/>
  <c r="AY73" i="1"/>
  <c r="AX73" i="1"/>
  <c r="AX72" i="1"/>
  <c r="BZ67" i="1"/>
  <c r="BZ101" i="1"/>
  <c r="AY106" i="1"/>
  <c r="AX106" i="1"/>
  <c r="AV77" i="1"/>
  <c r="F7" i="3"/>
  <c r="AE75" i="1"/>
  <c r="AI75" i="1"/>
  <c r="AG75" i="1"/>
  <c r="AK75" i="1"/>
  <c r="AC75" i="1"/>
  <c r="AO75" i="1"/>
  <c r="Z75" i="1"/>
  <c r="AM75" i="1"/>
  <c r="AQ75" i="1"/>
  <c r="BZ69" i="1"/>
  <c r="AX74" i="1"/>
  <c r="BZ103" i="1"/>
  <c r="AX108" i="1"/>
  <c r="BZ66" i="1"/>
  <c r="A76" i="1"/>
  <c r="AX71" i="1"/>
  <c r="Z29" i="1"/>
  <c r="AC29" i="1"/>
  <c r="AM29" i="1"/>
  <c r="AG29" i="1"/>
  <c r="AI29" i="1"/>
  <c r="AO29" i="1"/>
  <c r="AE29" i="1"/>
  <c r="F8" i="3"/>
  <c r="F5" i="3"/>
  <c r="BZ52" i="1"/>
  <c r="AY57" i="1"/>
  <c r="AX57" i="1"/>
  <c r="BA40" i="1"/>
  <c r="AB23" i="3"/>
  <c r="AB29" i="3"/>
  <c r="AH8" i="3"/>
  <c r="D18" i="3"/>
  <c r="AB25" i="3"/>
  <c r="F14" i="3"/>
  <c r="AQ11" i="1"/>
  <c r="AY55" i="1"/>
  <c r="AY72" i="1"/>
  <c r="AK11" i="1"/>
  <c r="AB15" i="3"/>
  <c r="AB3" i="3"/>
  <c r="AH4" i="3"/>
  <c r="AB27" i="3"/>
  <c r="D15" i="3"/>
  <c r="AB9" i="3"/>
  <c r="AB19" i="3"/>
  <c r="D14" i="3"/>
  <c r="Z59" i="1"/>
  <c r="AE59" i="1"/>
  <c r="AO59" i="1"/>
  <c r="AI59" i="1"/>
  <c r="AM59" i="1"/>
  <c r="AQ59" i="1"/>
  <c r="AC59" i="1"/>
  <c r="AG59" i="1"/>
  <c r="AK59" i="1"/>
  <c r="AY54" i="1"/>
  <c r="A60" i="1"/>
  <c r="AE110" i="1"/>
  <c r="AC110" i="1"/>
  <c r="Z110" i="1"/>
  <c r="AG110" i="1"/>
  <c r="AI110" i="1"/>
  <c r="AM110" i="1"/>
  <c r="AQ110" i="1"/>
  <c r="AO110" i="1"/>
  <c r="AG76" i="1"/>
  <c r="AE76" i="1"/>
  <c r="AI76" i="1"/>
  <c r="AM76" i="1"/>
  <c r="AQ76" i="1"/>
  <c r="AO76" i="1"/>
  <c r="Z76" i="1"/>
  <c r="AC76" i="1"/>
  <c r="AY105" i="1"/>
  <c r="A111" i="1"/>
  <c r="Z41" i="1"/>
  <c r="AO41" i="1"/>
  <c r="AG41" i="1"/>
  <c r="AC41" i="1"/>
  <c r="AE41" i="1"/>
  <c r="AM41" i="1"/>
  <c r="AQ41" i="1"/>
  <c r="AI41" i="1"/>
  <c r="AK29" i="1"/>
  <c r="AY71" i="1"/>
  <c r="A77" i="1"/>
  <c r="AY90" i="1"/>
  <c r="AG12" i="1"/>
  <c r="AI12" i="1"/>
  <c r="Z12" i="1"/>
  <c r="AO12" i="1"/>
  <c r="AC12" i="1"/>
  <c r="AE12" i="1"/>
  <c r="AM12" i="1"/>
  <c r="AQ12" i="1"/>
  <c r="AY108" i="1"/>
  <c r="AY91" i="1"/>
  <c r="AY56" i="1"/>
  <c r="AQ29" i="1"/>
  <c r="AY107" i="1"/>
  <c r="AY74" i="1"/>
  <c r="AY88" i="1"/>
  <c r="A94" i="1"/>
  <c r="Z93" i="1"/>
  <c r="AC93" i="1"/>
  <c r="AM93" i="1"/>
  <c r="AE93" i="1"/>
  <c r="AI93" i="1"/>
  <c r="AO93" i="1"/>
  <c r="AG93" i="1"/>
  <c r="AK93" i="1"/>
  <c r="AK40" i="1"/>
  <c r="AB21" i="3"/>
  <c r="AB13" i="3"/>
  <c r="D13" i="3"/>
  <c r="AB17" i="3"/>
  <c r="F13" i="3"/>
  <c r="AQ58" i="1"/>
  <c r="AQ92" i="1"/>
  <c r="AQ40" i="1"/>
  <c r="AH28" i="3"/>
  <c r="F19" i="3"/>
  <c r="AK76" i="1"/>
  <c r="AH12" i="3"/>
  <c r="F18" i="3"/>
  <c r="AK12" i="1"/>
  <c r="AH24" i="3"/>
  <c r="D19" i="3"/>
  <c r="AK110" i="1"/>
  <c r="AK41" i="1"/>
  <c r="AN6" i="3"/>
  <c r="D22" i="3"/>
  <c r="AG60" i="1"/>
  <c r="AO60" i="1"/>
  <c r="AM60" i="1"/>
  <c r="AQ60" i="1"/>
  <c r="Z60" i="1"/>
  <c r="AC60" i="1"/>
  <c r="AI60" i="1"/>
  <c r="AE60" i="1"/>
  <c r="AM94" i="1"/>
  <c r="AQ94" i="1"/>
  <c r="AC94" i="1"/>
  <c r="AG94" i="1"/>
  <c r="AK94" i="1"/>
  <c r="AE94" i="1"/>
  <c r="AI94" i="1"/>
  <c r="AO94" i="1"/>
  <c r="Z94" i="1"/>
  <c r="AQ93" i="1"/>
  <c r="AM111" i="1"/>
  <c r="AC111" i="1"/>
  <c r="AE111" i="1"/>
  <c r="AG111" i="1"/>
  <c r="AK111" i="1"/>
  <c r="AO111" i="1"/>
  <c r="AI111" i="1"/>
  <c r="Z111" i="1"/>
  <c r="AH20" i="3"/>
  <c r="Z77" i="1"/>
  <c r="AM77" i="1"/>
  <c r="AI77" i="1"/>
  <c r="AC77" i="1"/>
  <c r="AE77" i="1"/>
  <c r="AG77" i="1"/>
  <c r="AK77" i="1"/>
  <c r="AO77" i="1"/>
  <c r="AH16" i="3"/>
  <c r="AQ77" i="1"/>
  <c r="AN14" i="3"/>
  <c r="AK60" i="1"/>
  <c r="AN22" i="3"/>
  <c r="F22" i="3"/>
  <c r="AT10" i="3"/>
  <c r="AZ18" i="3"/>
  <c r="AQ111" i="1"/>
  <c r="AN30" i="3"/>
  <c r="AT26" i="3"/>
</calcChain>
</file>

<file path=xl/sharedStrings.xml><?xml version="1.0" encoding="utf-8"?>
<sst xmlns="http://schemas.openxmlformats.org/spreadsheetml/2006/main" count="711" uniqueCount="155">
  <si>
    <t>Centro Sportivo Italiano</t>
  </si>
  <si>
    <t>Commissione Tecnica Nazionale</t>
  </si>
  <si>
    <t>Tav.</t>
  </si>
  <si>
    <t>Ora</t>
  </si>
  <si>
    <t>Incontri</t>
  </si>
  <si>
    <t>1° set</t>
  </si>
  <si>
    <t>2° set</t>
  </si>
  <si>
    <t>3° set</t>
  </si>
  <si>
    <t>4° set</t>
  </si>
  <si>
    <t>5° set</t>
  </si>
  <si>
    <t>ris.</t>
  </si>
  <si>
    <t>Funzioni Partite</t>
  </si>
  <si>
    <t>partite vinte</t>
  </si>
  <si>
    <t>partite perse</t>
  </si>
  <si>
    <t>set</t>
  </si>
  <si>
    <t>punti</t>
  </si>
  <si>
    <t>conta set</t>
  </si>
  <si>
    <t>A</t>
  </si>
  <si>
    <t>-</t>
  </si>
  <si>
    <t>PART 1</t>
  </si>
  <si>
    <t>PART.2</t>
  </si>
  <si>
    <t>PART.3</t>
  </si>
  <si>
    <t>PUNTI classifica</t>
  </si>
  <si>
    <t>set vinti</t>
  </si>
  <si>
    <t>diff set</t>
  </si>
  <si>
    <t>punti vinti</t>
  </si>
  <si>
    <t>punti persi</t>
  </si>
  <si>
    <t>diff punti</t>
  </si>
  <si>
    <t>punti clas</t>
  </si>
  <si>
    <t>set 1</t>
  </si>
  <si>
    <t>set 2</t>
  </si>
  <si>
    <t>set 3</t>
  </si>
  <si>
    <t>set 4</t>
  </si>
  <si>
    <t>set 5</t>
  </si>
  <si>
    <t>conta VC</t>
  </si>
  <si>
    <t>conta pc</t>
  </si>
  <si>
    <t>C</t>
  </si>
  <si>
    <t>qualificati</t>
  </si>
  <si>
    <t>B</t>
  </si>
  <si>
    <t>Classifica</t>
  </si>
  <si>
    <t>Giocatore</t>
  </si>
  <si>
    <t>Punti</t>
  </si>
  <si>
    <t>V</t>
  </si>
  <si>
    <t>P</t>
  </si>
  <si>
    <t>SV</t>
  </si>
  <si>
    <t>SP</t>
  </si>
  <si>
    <t>PV</t>
  </si>
  <si>
    <t>PP</t>
  </si>
  <si>
    <t>Diff. Punti</t>
  </si>
  <si>
    <t>Primo classificato</t>
  </si>
  <si>
    <t>Secondo classificato</t>
  </si>
  <si>
    <t>Girone 2</t>
  </si>
  <si>
    <t>Girone 1</t>
  </si>
  <si>
    <t>Girone 3</t>
  </si>
  <si>
    <t>Girone 4</t>
  </si>
  <si>
    <t>Girone 5</t>
  </si>
  <si>
    <t>Girone 6</t>
  </si>
  <si>
    <t>Girone 7</t>
  </si>
  <si>
    <t>1° in Classifica Generale</t>
  </si>
  <si>
    <t>2° in Classifica Generale</t>
  </si>
  <si>
    <t>3° in Classifica Generale</t>
  </si>
  <si>
    <t>4° in Classifica Generale</t>
  </si>
  <si>
    <t>5° in Classifica Generale</t>
  </si>
  <si>
    <t>6° in Classifica Generale</t>
  </si>
  <si>
    <t>7° in Classifica Generale</t>
  </si>
  <si>
    <t>8° in Classifica Generale</t>
  </si>
  <si>
    <t>9° in Classifica Generale</t>
  </si>
  <si>
    <t>10° in Classifica Generale</t>
  </si>
  <si>
    <t>11° in Classifica Generale</t>
  </si>
  <si>
    <t>12° in Classifica Generale</t>
  </si>
  <si>
    <t>13° in Classifica Generale</t>
  </si>
  <si>
    <t>16° in Classifica Generale</t>
  </si>
  <si>
    <t>17° in Classifica Generale</t>
  </si>
  <si>
    <t>18° in Classifica Generale</t>
  </si>
  <si>
    <t>19° in Classifica Generale</t>
  </si>
  <si>
    <t>20° in Classifica Generale</t>
  </si>
  <si>
    <t>21° in Classifica Generale</t>
  </si>
  <si>
    <t>22° in Classifica Generale</t>
  </si>
  <si>
    <t>23° in Classifica Generale</t>
  </si>
  <si>
    <t>24° in Classifica Generale</t>
  </si>
  <si>
    <t>25° in Classifica Generale</t>
  </si>
  <si>
    <t>ELENCO PARTITE</t>
  </si>
  <si>
    <t>OTTAVI</t>
  </si>
  <si>
    <t>QUARTI</t>
  </si>
  <si>
    <t>SEMIFINALI</t>
  </si>
  <si>
    <t>FINALE</t>
  </si>
  <si>
    <t>OTTAVI DI FINALE</t>
  </si>
  <si>
    <t>QUARTI DI FINALE</t>
  </si>
  <si>
    <t>SEMIFINALE</t>
  </si>
  <si>
    <t>Funzioni Classifica</t>
  </si>
  <si>
    <t>Tav</t>
  </si>
  <si>
    <t>PART 4</t>
  </si>
  <si>
    <t>PART.5</t>
  </si>
  <si>
    <t>PART.6</t>
  </si>
  <si>
    <t>partita1</t>
  </si>
  <si>
    <t>partita2</t>
  </si>
  <si>
    <t>partita 3</t>
  </si>
  <si>
    <t>totale vinte</t>
  </si>
  <si>
    <t>totale perse</t>
  </si>
  <si>
    <t>punti fatti</t>
  </si>
  <si>
    <t>punti subiti</t>
  </si>
  <si>
    <t>diff. Punti</t>
  </si>
  <si>
    <t>TOTALE</t>
  </si>
  <si>
    <t>tot 2° cla</t>
  </si>
  <si>
    <t>tot 3° cla</t>
  </si>
  <si>
    <t>tot 4° cla</t>
  </si>
  <si>
    <t>D</t>
  </si>
  <si>
    <t>E</t>
  </si>
  <si>
    <t>Terzo Classificato</t>
  </si>
  <si>
    <t>Quarto classificato</t>
  </si>
  <si>
    <t>F</t>
  </si>
  <si>
    <t>14° in Classifica Generale</t>
  </si>
  <si>
    <t>15° in Classifica Generale</t>
  </si>
  <si>
    <t>FINALISSIMA</t>
  </si>
  <si>
    <t>X</t>
  </si>
  <si>
    <t>funzioni classifica</t>
  </si>
  <si>
    <t>part 1</t>
  </si>
  <si>
    <t>part 2</t>
  </si>
  <si>
    <t>part 3</t>
  </si>
  <si>
    <t>tot vinte</t>
  </si>
  <si>
    <t>part3</t>
  </si>
  <si>
    <t>tot perse</t>
  </si>
  <si>
    <t>set persi</t>
  </si>
  <si>
    <t>TOT</t>
  </si>
  <si>
    <t>2° cl</t>
  </si>
  <si>
    <t>3° cl</t>
  </si>
  <si>
    <t>Terzo classificato</t>
  </si>
  <si>
    <t>--</t>
  </si>
  <si>
    <t xml:space="preserve">Cat.  OPEN </t>
  </si>
  <si>
    <t>TROMBI FRANCESCO - CENTRO SPORT (PR)</t>
  </si>
  <si>
    <t>SPIROUX GIANNI - A. POVIGLIO (RE)</t>
  </si>
  <si>
    <t>MAUGERI WILIAM - TT BISMANTOVA (RE)</t>
  </si>
  <si>
    <t>SACCHETTI FABRIZIO - TT BISMANTOVA (RE)</t>
  </si>
  <si>
    <t>MICHELINI MARCO - C.D. BPR BANCA (MO)</t>
  </si>
  <si>
    <t>BATTINI LUCIANO - O. CRISTO RE (RE)</t>
  </si>
  <si>
    <t>PUGLISI FERRUCCIO - TT ARSENAL (RE)</t>
  </si>
  <si>
    <t>SCRIGNOLI M. ANDREA - C.D. BPR BANCA (MO)</t>
  </si>
  <si>
    <t>PAGLIA PAUL - A. POVIGLIO (RE)</t>
  </si>
  <si>
    <t>RUBINI MASSIMO - TT ZINELLA (BO)</t>
  </si>
  <si>
    <t>SABATINI MARCO - A. POVIGLIO (RE)</t>
  </si>
  <si>
    <t>LAZZARETTI ITALO - TT ARSENAL (RE)</t>
  </si>
  <si>
    <t>TAMPELLA GIACOMO - TT LUGO/ARSENAL</t>
  </si>
  <si>
    <t>LAFFI MATTEO - C.D. BPR BANCA (MO)</t>
  </si>
  <si>
    <t>SANTACHIARA SERGIO - TT ARSENAL (RE)</t>
  </si>
  <si>
    <t>VENTUROLI MANUEL TT LUGO/ARSENAL</t>
  </si>
  <si>
    <t>SCHEDA ENNIO - TT ZINELLA (BO)</t>
  </si>
  <si>
    <t>SELVINO GIOVANNI - TT ARSENAL (RE)</t>
  </si>
  <si>
    <t>FRANZONI ALESSANDRO - O. CRISTO RE (RE)</t>
  </si>
  <si>
    <t>MENGOZZI MILO - TT LUGO/ARSENAL</t>
  </si>
  <si>
    <t>ASSALVE GIANLUCA - TT ZINELLA (BO)</t>
  </si>
  <si>
    <t>BELLETTI FRANCO - TT LUGO/ARSENAL</t>
  </si>
  <si>
    <t>ANDREOLI ANTONIO - C.D. BPR BANCA (MO)</t>
  </si>
  <si>
    <t>BONINI ANDREA - A. POVIGLIO (RE)</t>
  </si>
  <si>
    <t>CATTO' S. PAOLO - TT REGGIO EMILIA</t>
  </si>
  <si>
    <t>13,20,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</si>
</sst>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"/>
  </numFmts>
  <fonts count="19" x14ac:knownFonts="1">
    <font>
      <sz val="10"/>
      <name val="Arial"/>
    </font>
    <font>
      <b/>
      <sz val="14"/>
      <name val="Berlin Sans FB Demi"/>
      <family val="2"/>
    </font>
    <font>
      <b/>
      <sz val="10"/>
      <name val="Arial"/>
      <family val="2"/>
    </font>
    <font>
      <b/>
      <sz val="12"/>
      <name val="Berlin Sans FB Dem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 Black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0" xfId="0" applyFill="1" applyProtection="1"/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shrinkToFit="1"/>
    </xf>
    <xf numFmtId="0" fontId="0" fillId="3" borderId="8" xfId="0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28" xfId="0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1" fontId="10" fillId="0" borderId="3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33" xfId="0" applyFont="1" applyBorder="1" applyAlignment="1">
      <alignment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2" fontId="13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2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2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3" fillId="0" borderId="42" xfId="0" applyFont="1" applyFill="1" applyBorder="1" applyAlignment="1">
      <alignment vertical="center" wrapText="1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3" fillId="0" borderId="4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2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2" fontId="13" fillId="3" borderId="31" xfId="0" applyNumberFormat="1" applyFont="1" applyFill="1" applyBorder="1" applyAlignment="1" applyProtection="1">
      <alignment horizontal="center" vertical="center"/>
      <protection locked="0"/>
    </xf>
    <xf numFmtId="2" fontId="13" fillId="3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>
      <alignment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vertical="center" wrapText="1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2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47" xfId="0" applyFont="1" applyFill="1" applyBorder="1" applyAlignment="1">
      <alignment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 wrapText="1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4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 applyProtection="1">
      <alignment vertical="center"/>
      <protection locked="0"/>
    </xf>
    <xf numFmtId="165" fontId="0" fillId="0" borderId="0" xfId="0" applyNumberFormat="1" applyProtection="1"/>
    <xf numFmtId="0" fontId="9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65" fontId="9" fillId="0" borderId="1" xfId="0" applyNumberFormat="1" applyFont="1" applyBorder="1" applyAlignment="1">
      <alignment horizontal="center" vertical="center" shrinkToFit="1"/>
    </xf>
    <xf numFmtId="165" fontId="0" fillId="0" borderId="1" xfId="0" applyNumberForma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vertical="center" shrinkToFit="1"/>
    </xf>
    <xf numFmtId="165" fontId="0" fillId="0" borderId="1" xfId="0" applyNumberFormat="1" applyBorder="1" applyAlignment="1">
      <alignment vertical="center" shrinkToFit="1"/>
    </xf>
    <xf numFmtId="2" fontId="0" fillId="3" borderId="44" xfId="0" applyNumberForma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13" fillId="0" borderId="49" xfId="0" applyFont="1" applyBorder="1" applyAlignment="1">
      <alignment horizontal="left" vertical="center" wrapText="1"/>
    </xf>
    <xf numFmtId="0" fontId="9" fillId="0" borderId="0" xfId="0" applyNumberFormat="1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52" xfId="0" applyFont="1" applyBorder="1" applyAlignment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165" fontId="0" fillId="0" borderId="0" xfId="0" applyNumberFormat="1"/>
    <xf numFmtId="0" fontId="12" fillId="8" borderId="9" xfId="0" applyFont="1" applyFill="1" applyBorder="1" applyAlignment="1" applyProtection="1">
      <alignment vertical="center"/>
      <protection locked="0"/>
    </xf>
    <xf numFmtId="0" fontId="12" fillId="8" borderId="4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11" fillId="0" borderId="35" xfId="0" applyFont="1" applyFill="1" applyBorder="1" applyAlignment="1">
      <alignment horizontal="right" vertical="center" wrapText="1"/>
    </xf>
    <xf numFmtId="0" fontId="11" fillId="0" borderId="35" xfId="0" applyFont="1" applyBorder="1" applyAlignment="1">
      <alignment horizontal="right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vertical="center"/>
    </xf>
    <xf numFmtId="0" fontId="11" fillId="0" borderId="35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41" xfId="0" applyFont="1" applyFill="1" applyBorder="1" applyAlignment="1">
      <alignment horizontal="left" vertical="center" wrapText="1"/>
    </xf>
    <xf numFmtId="0" fontId="2" fillId="0" borderId="0" xfId="0" applyFont="1" applyProtection="1"/>
    <xf numFmtId="165" fontId="2" fillId="0" borderId="0" xfId="0" applyNumberFormat="1" applyFont="1" applyProtection="1"/>
    <xf numFmtId="49" fontId="0" fillId="0" borderId="0" xfId="0" applyNumberFormat="1" applyAlignment="1" applyProtection="1">
      <alignment horizontal="left" vertical="center"/>
    </xf>
    <xf numFmtId="165" fontId="0" fillId="0" borderId="0" xfId="0" applyNumberFormat="1" applyAlignment="1" applyProtection="1">
      <alignment horizontal="center"/>
    </xf>
    <xf numFmtId="0" fontId="0" fillId="0" borderId="35" xfId="0" applyBorder="1" applyProtection="1"/>
    <xf numFmtId="0" fontId="0" fillId="0" borderId="0" xfId="0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2" fontId="0" fillId="3" borderId="53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56" xfId="0" applyFont="1" applyBorder="1" applyAlignment="1" applyProtection="1">
      <alignment vertical="center" shrinkToFit="1"/>
    </xf>
    <xf numFmtId="165" fontId="8" fillId="0" borderId="1" xfId="0" applyNumberFormat="1" applyFont="1" applyBorder="1" applyAlignment="1" applyProtection="1">
      <alignment horizontal="center" vertical="center" shrinkToFit="1"/>
    </xf>
    <xf numFmtId="165" fontId="8" fillId="0" borderId="57" xfId="0" applyNumberFormat="1" applyFont="1" applyBorder="1" applyAlignment="1" applyProtection="1">
      <alignment horizontal="center" vertical="center" shrinkToFit="1"/>
    </xf>
    <xf numFmtId="165" fontId="0" fillId="0" borderId="1" xfId="0" applyNumberForma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left" vertical="center"/>
    </xf>
    <xf numFmtId="0" fontId="2" fillId="9" borderId="54" xfId="0" applyFont="1" applyFill="1" applyBorder="1" applyAlignment="1" applyProtection="1">
      <alignment horizontal="center" vertical="center"/>
    </xf>
    <xf numFmtId="0" fontId="0" fillId="9" borderId="54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/>
    </xf>
    <xf numFmtId="0" fontId="0" fillId="4" borderId="55" xfId="0" applyFill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 shrinkToFit="1"/>
    </xf>
    <xf numFmtId="49" fontId="2" fillId="0" borderId="51" xfId="0" applyNumberFormat="1" applyFont="1" applyBorder="1" applyAlignment="1" applyProtection="1">
      <alignment horizontal="left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65" fontId="0" fillId="0" borderId="0" xfId="0" applyNumberFormat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49" fontId="0" fillId="0" borderId="20" xfId="0" applyNumberFormat="1" applyBorder="1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0" fillId="0" borderId="22" xfId="0" applyNumberForma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vertical="center" shrinkToFit="1"/>
    </xf>
    <xf numFmtId="1" fontId="0" fillId="2" borderId="0" xfId="0" quotePrefix="1" applyNumberForma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6" fillId="0" borderId="63" xfId="0" applyFont="1" applyFill="1" applyBorder="1" applyAlignment="1" applyProtection="1">
      <alignment horizontal="left" vertical="center" wrapText="1"/>
      <protection locked="0"/>
    </xf>
    <xf numFmtId="0" fontId="16" fillId="0" borderId="50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left" vertical="center"/>
    </xf>
    <xf numFmtId="0" fontId="5" fillId="0" borderId="55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69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64" xfId="0" applyFont="1" applyBorder="1" applyAlignment="1" applyProtection="1">
      <alignment horizontal="center" vertical="center" wrapText="1" shrinkToFit="1"/>
    </xf>
    <xf numFmtId="165" fontId="7" fillId="0" borderId="54" xfId="0" applyNumberFormat="1" applyFont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 vertical="center"/>
    </xf>
    <xf numFmtId="165" fontId="7" fillId="0" borderId="55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66" xfId="0" applyFont="1" applyFill="1" applyBorder="1" applyAlignment="1" applyProtection="1">
      <alignment horizontal="left" vertical="center"/>
      <protection locked="0"/>
    </xf>
    <xf numFmtId="0" fontId="2" fillId="0" borderId="67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7" fillId="0" borderId="44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65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6" fillId="0" borderId="61" xfId="0" applyFont="1" applyFill="1" applyBorder="1" applyAlignment="1" applyProtection="1">
      <alignment horizontal="left" vertical="center" wrapText="1"/>
      <protection locked="0"/>
    </xf>
    <xf numFmtId="0" fontId="16" fillId="0" borderId="52" xfId="0" applyFont="1" applyFill="1" applyBorder="1" applyAlignment="1" applyProtection="1">
      <alignment horizontal="left" vertical="center" wrapText="1"/>
      <protection locked="0"/>
    </xf>
    <xf numFmtId="0" fontId="16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44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2" fillId="0" borderId="55" xfId="0" applyFont="1" applyFill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>
      <selection activeCell="B11" sqref="B11"/>
    </sheetView>
  </sheetViews>
  <sheetFormatPr defaultRowHeight="14.25" x14ac:dyDescent="0.2"/>
  <cols>
    <col min="1" max="1" width="4.28515625" style="45" customWidth="1"/>
    <col min="2" max="2" width="53.28515625" style="44" customWidth="1"/>
    <col min="3" max="3" width="25.5703125" style="44" bestFit="1" customWidth="1"/>
    <col min="4" max="16384" width="9.140625" style="44"/>
  </cols>
  <sheetData>
    <row r="1" spans="1:5" ht="27.75" customHeight="1" x14ac:dyDescent="0.2">
      <c r="A1" s="232" t="s">
        <v>128</v>
      </c>
      <c r="B1" s="232"/>
      <c r="C1" s="232"/>
      <c r="D1" s="43"/>
      <c r="E1" s="43"/>
    </row>
    <row r="3" spans="1:5" ht="15" customHeight="1" thickBot="1" x14ac:dyDescent="0.25">
      <c r="B3" s="46" t="s">
        <v>40</v>
      </c>
    </row>
    <row r="4" spans="1:5" ht="15" customHeight="1" x14ac:dyDescent="0.2">
      <c r="A4" s="47">
        <v>1</v>
      </c>
      <c r="B4" s="48" t="s">
        <v>129</v>
      </c>
      <c r="C4" s="49" t="s">
        <v>58</v>
      </c>
    </row>
    <row r="5" spans="1:5" ht="15" customHeight="1" x14ac:dyDescent="0.2">
      <c r="A5" s="50">
        <v>2</v>
      </c>
      <c r="B5" s="51" t="s">
        <v>131</v>
      </c>
      <c r="C5" s="52" t="s">
        <v>59</v>
      </c>
    </row>
    <row r="6" spans="1:5" ht="15" customHeight="1" x14ac:dyDescent="0.2">
      <c r="A6" s="50">
        <v>3</v>
      </c>
      <c r="B6" s="51" t="s">
        <v>135</v>
      </c>
      <c r="C6" s="52" t="s">
        <v>60</v>
      </c>
    </row>
    <row r="7" spans="1:5" ht="15" customHeight="1" x14ac:dyDescent="0.2">
      <c r="A7" s="50">
        <v>4</v>
      </c>
      <c r="B7" s="51" t="s">
        <v>138</v>
      </c>
      <c r="C7" s="52" t="s">
        <v>61</v>
      </c>
    </row>
    <row r="8" spans="1:5" ht="15" customHeight="1" x14ac:dyDescent="0.2">
      <c r="A8" s="50">
        <v>5</v>
      </c>
      <c r="B8" s="51" t="s">
        <v>145</v>
      </c>
      <c r="C8" s="52" t="s">
        <v>62</v>
      </c>
    </row>
    <row r="9" spans="1:5" ht="15" customHeight="1" x14ac:dyDescent="0.2">
      <c r="A9" s="50">
        <v>6</v>
      </c>
      <c r="B9" s="51" t="s">
        <v>146</v>
      </c>
      <c r="C9" s="52" t="s">
        <v>63</v>
      </c>
    </row>
    <row r="10" spans="1:5" ht="15" customHeight="1" x14ac:dyDescent="0.2">
      <c r="A10" s="50">
        <v>7</v>
      </c>
      <c r="B10" s="51" t="s">
        <v>150</v>
      </c>
      <c r="C10" s="52" t="s">
        <v>64</v>
      </c>
    </row>
    <row r="11" spans="1:5" x14ac:dyDescent="0.2">
      <c r="A11" s="50">
        <v>8</v>
      </c>
      <c r="B11" s="128" t="s">
        <v>153</v>
      </c>
      <c r="C11" s="52" t="s">
        <v>65</v>
      </c>
    </row>
    <row r="12" spans="1:5" x14ac:dyDescent="0.2">
      <c r="A12" s="50">
        <v>9</v>
      </c>
      <c r="B12" s="128" t="s">
        <v>149</v>
      </c>
      <c r="C12" s="52" t="s">
        <v>66</v>
      </c>
    </row>
    <row r="13" spans="1:5" x14ac:dyDescent="0.2">
      <c r="A13" s="50">
        <v>10</v>
      </c>
      <c r="B13" s="128" t="s">
        <v>144</v>
      </c>
      <c r="C13" s="52" t="s">
        <v>67</v>
      </c>
    </row>
    <row r="14" spans="1:5" x14ac:dyDescent="0.2">
      <c r="A14" s="50">
        <v>11</v>
      </c>
      <c r="B14" s="128" t="s">
        <v>141</v>
      </c>
      <c r="C14" s="52" t="s">
        <v>68</v>
      </c>
    </row>
    <row r="15" spans="1:5" x14ac:dyDescent="0.2">
      <c r="A15" s="50">
        <v>12</v>
      </c>
      <c r="B15" s="128" t="s">
        <v>137</v>
      </c>
      <c r="C15" s="52" t="s">
        <v>69</v>
      </c>
    </row>
    <row r="16" spans="1:5" x14ac:dyDescent="0.2">
      <c r="A16" s="50">
        <v>13</v>
      </c>
      <c r="B16" s="128" t="s">
        <v>134</v>
      </c>
      <c r="C16" s="52" t="s">
        <v>70</v>
      </c>
    </row>
    <row r="17" spans="1:3" x14ac:dyDescent="0.2">
      <c r="A17" s="50">
        <v>14</v>
      </c>
      <c r="B17" s="128" t="s">
        <v>130</v>
      </c>
      <c r="C17" s="52" t="s">
        <v>111</v>
      </c>
    </row>
    <row r="18" spans="1:3" x14ac:dyDescent="0.2">
      <c r="A18" s="50">
        <v>15</v>
      </c>
      <c r="B18" s="51" t="s">
        <v>152</v>
      </c>
      <c r="C18" s="52" t="s">
        <v>112</v>
      </c>
    </row>
    <row r="19" spans="1:3" x14ac:dyDescent="0.2">
      <c r="A19" s="50">
        <v>16</v>
      </c>
      <c r="B19" s="51" t="s">
        <v>148</v>
      </c>
      <c r="C19" s="52" t="s">
        <v>71</v>
      </c>
    </row>
    <row r="20" spans="1:3" x14ac:dyDescent="0.2">
      <c r="A20" s="50">
        <v>17</v>
      </c>
      <c r="B20" s="51" t="s">
        <v>143</v>
      </c>
      <c r="C20" s="52" t="s">
        <v>72</v>
      </c>
    </row>
    <row r="21" spans="1:3" x14ac:dyDescent="0.2">
      <c r="A21" s="50">
        <v>18</v>
      </c>
      <c r="B21" s="51" t="s">
        <v>140</v>
      </c>
      <c r="C21" s="52" t="s">
        <v>73</v>
      </c>
    </row>
    <row r="22" spans="1:3" x14ac:dyDescent="0.2">
      <c r="A22" s="50">
        <v>19</v>
      </c>
      <c r="B22" s="51" t="s">
        <v>136</v>
      </c>
      <c r="C22" s="52" t="s">
        <v>74</v>
      </c>
    </row>
    <row r="23" spans="1:3" x14ac:dyDescent="0.2">
      <c r="A23" s="50">
        <v>20</v>
      </c>
      <c r="B23" s="51" t="s">
        <v>133</v>
      </c>
      <c r="C23" s="52" t="s">
        <v>75</v>
      </c>
    </row>
    <row r="24" spans="1:3" x14ac:dyDescent="0.2">
      <c r="A24" s="50">
        <v>21</v>
      </c>
      <c r="B24" s="51" t="s">
        <v>132</v>
      </c>
      <c r="C24" s="52" t="s">
        <v>76</v>
      </c>
    </row>
    <row r="25" spans="1:3" x14ac:dyDescent="0.2">
      <c r="A25" s="50">
        <v>22</v>
      </c>
      <c r="B25" s="170" t="s">
        <v>151</v>
      </c>
      <c r="C25" s="52" t="s">
        <v>77</v>
      </c>
    </row>
    <row r="26" spans="1:3" x14ac:dyDescent="0.2">
      <c r="A26" s="50">
        <v>23</v>
      </c>
      <c r="B26" s="170" t="s">
        <v>147</v>
      </c>
      <c r="C26" s="52" t="s">
        <v>78</v>
      </c>
    </row>
    <row r="27" spans="1:3" x14ac:dyDescent="0.2">
      <c r="A27" s="50">
        <v>24</v>
      </c>
      <c r="B27" s="170" t="s">
        <v>142</v>
      </c>
      <c r="C27" s="52" t="s">
        <v>79</v>
      </c>
    </row>
    <row r="28" spans="1:3" ht="15" thickBot="1" x14ac:dyDescent="0.25">
      <c r="A28" s="176">
        <v>25</v>
      </c>
      <c r="B28" s="171" t="s">
        <v>139</v>
      </c>
      <c r="C28" s="177" t="s">
        <v>80</v>
      </c>
    </row>
  </sheetData>
  <sheetProtection sheet="1" objects="1" scenarios="1"/>
  <mergeCells count="1"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1"/>
  <sheetViews>
    <sheetView showGridLines="0" tabSelected="1" view="pageBreakPreview" topLeftCell="A64" zoomScale="75" zoomScaleNormal="75" workbookViewId="0">
      <selection activeCell="S67" sqref="S67:AF67"/>
    </sheetView>
  </sheetViews>
  <sheetFormatPr defaultRowHeight="12.75" x14ac:dyDescent="0.2"/>
  <cols>
    <col min="1" max="2" width="5.7109375" customWidth="1"/>
    <col min="3" max="3" width="2.5703125" customWidth="1"/>
    <col min="4" max="16" width="1.7109375" customWidth="1"/>
    <col min="17" max="17" width="3.85546875" customWidth="1"/>
    <col min="18" max="31" width="1.7109375" customWidth="1"/>
    <col min="32" max="32" width="3.85546875" customWidth="1"/>
    <col min="33" max="44" width="2.7109375" customWidth="1"/>
    <col min="45" max="47" width="2.7109375" style="5" customWidth="1"/>
    <col min="48" max="49" width="10.7109375" style="168" customWidth="1"/>
    <col min="50" max="53" width="10.7109375" style="5" customWidth="1"/>
    <col min="54" max="54" width="6.7109375" style="5" customWidth="1"/>
    <col min="55" max="55" width="10.85546875" style="5" customWidth="1"/>
    <col min="56" max="63" width="6.7109375" customWidth="1"/>
    <col min="64" max="78" width="12.28515625" style="169" customWidth="1"/>
    <col min="79" max="85" width="9.28515625" bestFit="1" customWidth="1"/>
  </cols>
  <sheetData>
    <row r="1" spans="1:84" s="181" customFormat="1" ht="24" customHeight="1" x14ac:dyDescent="0.2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1"/>
      <c r="AT1" s="1"/>
      <c r="AU1" s="1"/>
      <c r="AV1" s="1"/>
      <c r="AW1" s="1"/>
      <c r="AX1" s="1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</row>
    <row r="2" spans="1:84" s="181" customFormat="1" ht="24" customHeight="1" x14ac:dyDescent="0.2">
      <c r="A2" s="326" t="s">
        <v>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2"/>
      <c r="AT2" s="2"/>
      <c r="AU2" s="2"/>
      <c r="AV2" s="2"/>
      <c r="AW2" s="2"/>
      <c r="AX2" s="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</row>
    <row r="3" spans="1:84" s="5" customFormat="1" ht="24" customHeight="1" x14ac:dyDescent="0.2">
      <c r="A3" s="327" t="str">
        <f>'lista di qualificazione'!A1</f>
        <v xml:space="preserve">Cat.  OPEN 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1" t="s">
        <v>52</v>
      </c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8"/>
      <c r="AL3" s="328"/>
      <c r="AM3" s="328"/>
      <c r="AN3" s="328"/>
      <c r="AO3" s="328"/>
      <c r="AP3" s="328"/>
      <c r="AQ3" s="328"/>
      <c r="AR3" s="328"/>
      <c r="AS3" s="3"/>
      <c r="AT3" s="3"/>
      <c r="AU3" s="3"/>
      <c r="AV3" s="3"/>
      <c r="AW3" s="3"/>
      <c r="AX3" s="3"/>
      <c r="AY3" s="183"/>
      <c r="AZ3" s="4"/>
      <c r="BA3" s="4"/>
      <c r="BB3" s="4"/>
      <c r="BC3" s="4"/>
      <c r="BL3" s="184">
        <v>1E-4</v>
      </c>
      <c r="BM3" s="129"/>
      <c r="BN3" s="184">
        <v>0.1</v>
      </c>
      <c r="BO3" s="184">
        <v>9.9999999999999995E-7</v>
      </c>
      <c r="BP3" s="129"/>
      <c r="BQ3" s="184">
        <v>1E-3</v>
      </c>
      <c r="BR3" s="184">
        <v>100000</v>
      </c>
      <c r="BS3" s="129"/>
      <c r="BT3" s="129"/>
      <c r="BU3" s="129"/>
      <c r="BV3" s="129"/>
      <c r="BW3" s="129"/>
      <c r="BX3" s="129"/>
      <c r="BY3" s="129"/>
      <c r="CF3" s="185"/>
    </row>
    <row r="4" spans="1:84" s="5" customFormat="1" ht="24" customHeight="1" x14ac:dyDescent="0.2">
      <c r="A4" s="7" t="s">
        <v>2</v>
      </c>
      <c r="B4" s="7" t="s">
        <v>3</v>
      </c>
      <c r="C4" s="306" t="s">
        <v>4</v>
      </c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29" t="s">
        <v>5</v>
      </c>
      <c r="AH4" s="329"/>
      <c r="AI4" s="329" t="s">
        <v>6</v>
      </c>
      <c r="AJ4" s="329"/>
      <c r="AK4" s="329" t="s">
        <v>7</v>
      </c>
      <c r="AL4" s="329"/>
      <c r="AM4" s="329" t="s">
        <v>8</v>
      </c>
      <c r="AN4" s="329"/>
      <c r="AO4" s="329" t="s">
        <v>9</v>
      </c>
      <c r="AP4" s="329"/>
      <c r="AQ4" s="267" t="s">
        <v>10</v>
      </c>
      <c r="AR4" s="267"/>
      <c r="AS4" s="9"/>
      <c r="AT4" s="9"/>
      <c r="AU4" s="9"/>
      <c r="AV4" s="9"/>
      <c r="AW4" s="9"/>
      <c r="AX4" s="186"/>
      <c r="AY4" s="183"/>
      <c r="AZ4" s="260" t="s">
        <v>11</v>
      </c>
      <c r="BA4" s="260"/>
      <c r="BB4" s="260"/>
      <c r="BC4" s="260"/>
      <c r="BD4" s="261" t="s">
        <v>12</v>
      </c>
      <c r="BE4" s="262"/>
      <c r="BF4" s="262"/>
      <c r="BG4" s="263"/>
      <c r="BH4" s="264" t="s">
        <v>13</v>
      </c>
      <c r="BI4" s="265"/>
      <c r="BJ4" s="265"/>
      <c r="BK4" s="266"/>
      <c r="BL4" s="253" t="s">
        <v>14</v>
      </c>
      <c r="BM4" s="254"/>
      <c r="BN4" s="255"/>
      <c r="BO4" s="253" t="s">
        <v>15</v>
      </c>
      <c r="BP4" s="254"/>
      <c r="BQ4" s="255"/>
      <c r="BR4" s="256" t="s">
        <v>115</v>
      </c>
      <c r="BS4" s="256"/>
      <c r="BT4" s="256"/>
      <c r="BU4" s="256"/>
      <c r="BV4" s="256"/>
      <c r="BW4" s="256"/>
      <c r="BX4" s="256"/>
      <c r="BY4" s="256"/>
      <c r="BZ4" s="257" t="s">
        <v>16</v>
      </c>
      <c r="CA4" s="258"/>
      <c r="CB4" s="258"/>
      <c r="CC4" s="258"/>
      <c r="CD4" s="258"/>
      <c r="CE4" s="10"/>
      <c r="CF4" s="11"/>
    </row>
    <row r="5" spans="1:84" s="5" customFormat="1" ht="30" customHeight="1" x14ac:dyDescent="0.2">
      <c r="A5" s="187">
        <v>4</v>
      </c>
      <c r="B5" s="188">
        <v>11.4</v>
      </c>
      <c r="C5" s="189" t="s">
        <v>17</v>
      </c>
      <c r="D5" s="280" t="str">
        <f>REPT('lista di qualificazione'!B4,1)</f>
        <v>TROMBI FRANCESCO - CENTRO SPORT (PR)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1"/>
      <c r="R5" s="190" t="s">
        <v>18</v>
      </c>
      <c r="S5" s="330" t="str">
        <f>REPT(D6,1)</f>
        <v>SACCHETTI FABRIZIO - TT BISMANTOVA (RE)</v>
      </c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2"/>
      <c r="AG5" s="12">
        <v>11</v>
      </c>
      <c r="AH5" s="13">
        <v>3</v>
      </c>
      <c r="AI5" s="14">
        <v>11</v>
      </c>
      <c r="AJ5" s="15">
        <v>7</v>
      </c>
      <c r="AK5" s="12">
        <v>11</v>
      </c>
      <c r="AL5" s="13">
        <v>7</v>
      </c>
      <c r="AM5" s="14"/>
      <c r="AN5" s="15"/>
      <c r="AO5" s="12"/>
      <c r="AP5" s="16"/>
      <c r="AQ5" s="17">
        <f t="shared" ref="AQ5:AR7" si="0">IF(AG5="","",IF(AG5&lt;&gt;"",CE6))</f>
        <v>3</v>
      </c>
      <c r="AR5" s="17">
        <f t="shared" si="0"/>
        <v>0</v>
      </c>
      <c r="AS5" s="18"/>
      <c r="AT5" s="18"/>
      <c r="AU5" s="18"/>
      <c r="AV5" s="18"/>
      <c r="AY5" s="183"/>
      <c r="AZ5" s="191" t="s">
        <v>19</v>
      </c>
      <c r="BA5" s="192" t="s">
        <v>20</v>
      </c>
      <c r="BB5" s="193" t="s">
        <v>21</v>
      </c>
      <c r="BC5" s="194" t="s">
        <v>22</v>
      </c>
      <c r="BD5" s="195" t="s">
        <v>116</v>
      </c>
      <c r="BE5" s="195" t="s">
        <v>117</v>
      </c>
      <c r="BF5" s="195" t="s">
        <v>118</v>
      </c>
      <c r="BG5" s="196" t="s">
        <v>119</v>
      </c>
      <c r="BH5" s="195" t="s">
        <v>116</v>
      </c>
      <c r="BI5" s="195" t="s">
        <v>117</v>
      </c>
      <c r="BJ5" s="195" t="s">
        <v>120</v>
      </c>
      <c r="BK5" s="195" t="s">
        <v>121</v>
      </c>
      <c r="BL5" s="197" t="s">
        <v>23</v>
      </c>
      <c r="BM5" s="197" t="s">
        <v>122</v>
      </c>
      <c r="BN5" s="197" t="s">
        <v>24</v>
      </c>
      <c r="BO5" s="198" t="s">
        <v>25</v>
      </c>
      <c r="BP5" s="198" t="s">
        <v>26</v>
      </c>
      <c r="BQ5" s="198" t="s">
        <v>27</v>
      </c>
      <c r="BR5" s="199" t="s">
        <v>28</v>
      </c>
      <c r="BS5" s="199" t="s">
        <v>24</v>
      </c>
      <c r="BT5" s="199" t="s">
        <v>27</v>
      </c>
      <c r="BU5" s="199" t="s">
        <v>23</v>
      </c>
      <c r="BV5" s="199" t="s">
        <v>25</v>
      </c>
      <c r="BW5" s="200" t="s">
        <v>123</v>
      </c>
      <c r="BX5" s="201" t="s">
        <v>124</v>
      </c>
      <c r="BY5" s="201" t="s">
        <v>125</v>
      </c>
      <c r="BZ5" s="19" t="s">
        <v>29</v>
      </c>
      <c r="CA5" s="19" t="s">
        <v>30</v>
      </c>
      <c r="CB5" s="19" t="s">
        <v>31</v>
      </c>
      <c r="CC5" s="19" t="s">
        <v>32</v>
      </c>
      <c r="CD5" s="19" t="s">
        <v>33</v>
      </c>
      <c r="CE5" s="19" t="s">
        <v>34</v>
      </c>
      <c r="CF5" s="19" t="s">
        <v>35</v>
      </c>
    </row>
    <row r="6" spans="1:84" s="5" customFormat="1" ht="30" customHeight="1" x14ac:dyDescent="0.2">
      <c r="A6" s="20">
        <v>4</v>
      </c>
      <c r="B6" s="21"/>
      <c r="C6" s="202" t="s">
        <v>36</v>
      </c>
      <c r="D6" s="280" t="str">
        <f>REPT('lista di qualificazione'!B24,1)</f>
        <v>SACCHETTI FABRIZIO - TT BISMANTOVA (RE)</v>
      </c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1"/>
      <c r="R6" s="203" t="s">
        <v>18</v>
      </c>
      <c r="S6" s="313" t="str">
        <f>REPT(D7,1)</f>
        <v>SPIROUX GIANNI - A. POVIGLIO (RE)</v>
      </c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5"/>
      <c r="AG6" s="22">
        <v>11</v>
      </c>
      <c r="AH6" s="23">
        <v>6</v>
      </c>
      <c r="AI6" s="24">
        <v>11</v>
      </c>
      <c r="AJ6" s="25">
        <v>4</v>
      </c>
      <c r="AK6" s="22">
        <v>9</v>
      </c>
      <c r="AL6" s="23">
        <v>11</v>
      </c>
      <c r="AM6" s="24">
        <v>10</v>
      </c>
      <c r="AN6" s="25">
        <v>12</v>
      </c>
      <c r="AO6" s="22">
        <v>11</v>
      </c>
      <c r="AP6" s="25">
        <v>8</v>
      </c>
      <c r="AQ6" s="17">
        <f t="shared" si="0"/>
        <v>3</v>
      </c>
      <c r="AR6" s="17">
        <f t="shared" si="0"/>
        <v>2</v>
      </c>
      <c r="AS6" s="18"/>
      <c r="AT6" s="18"/>
      <c r="AU6" s="18"/>
      <c r="AV6" s="18"/>
      <c r="AW6" s="259" t="s">
        <v>37</v>
      </c>
      <c r="AX6" s="259"/>
      <c r="AY6" s="204" t="str">
        <f>REPT(D5,1)</f>
        <v>TROMBI FRANCESCO - CENTRO SPORT (PR)</v>
      </c>
      <c r="AZ6" s="7" t="str">
        <f>IF(AQ5="","0",IF(AQ5&gt;AR5,"2",IF(AQ5&lt;AR5,"0")))</f>
        <v>2</v>
      </c>
      <c r="BA6" s="26"/>
      <c r="BB6" s="7" t="str">
        <f>IF(AR7="","0",IF(AQ7&gt;AR7,"0",IF(AQ7&lt;AR7,"2")))</f>
        <v>2</v>
      </c>
      <c r="BC6" s="205">
        <f>SUM(AZ6+BB6)</f>
        <v>4</v>
      </c>
      <c r="BD6" s="8" t="str">
        <f>IF(AZ6&gt;AZ8,"1",IF(AZ6&lt;AZ8,"0","0"))</f>
        <v>1</v>
      </c>
      <c r="BE6" s="27"/>
      <c r="BF6" s="8" t="str">
        <f>IF(BB6&gt;BB7,"1",IF(BB6&lt;BB7,"0","0"))</f>
        <v>1</v>
      </c>
      <c r="BG6" s="206">
        <f>SUM(BD6+BF6)</f>
        <v>2</v>
      </c>
      <c r="BH6" s="8" t="str">
        <f>IF(AZ6&lt;AZ8,"1",IF(AZ6&gt;AZ8,"0","0"))</f>
        <v>0</v>
      </c>
      <c r="BI6" s="27"/>
      <c r="BJ6" s="8" t="str">
        <f>IF(BB6&lt;BB7,"1",IF(BB6&gt;BB7,"0","0"))</f>
        <v>0</v>
      </c>
      <c r="BK6" s="207">
        <f>SUM(BH6+BJ6)</f>
        <v>0</v>
      </c>
      <c r="BL6" s="208">
        <f>SUM(CE6+CF8)</f>
        <v>6</v>
      </c>
      <c r="BM6" s="208">
        <f>SUM(CE8+CF6)</f>
        <v>0</v>
      </c>
      <c r="BN6" s="208">
        <f>SUM(BL6-BM6)</f>
        <v>6</v>
      </c>
      <c r="BO6" s="208">
        <f>SUM(AG5+AI5+AK5+AM5+AO5+AH7+AJ7+AL7+AN7+AP7)</f>
        <v>66</v>
      </c>
      <c r="BP6" s="208">
        <f>SUM(AH5+AJ5+AL5+AN5+AP5+AG7+AI7+AK7+AM7+AO7)</f>
        <v>32</v>
      </c>
      <c r="BQ6" s="208">
        <f>SUM(BO6-BP6)</f>
        <v>34</v>
      </c>
      <c r="BR6" s="209">
        <f>BC6*BR3</f>
        <v>400000</v>
      </c>
      <c r="BS6" s="209">
        <f>SUM(BN6*BN3)</f>
        <v>0.60000000000000009</v>
      </c>
      <c r="BT6" s="209">
        <f>SUM(BQ6*BQ3)</f>
        <v>3.4000000000000002E-2</v>
      </c>
      <c r="BU6" s="209">
        <f>SUM(BL6*BL3)</f>
        <v>6.0000000000000006E-4</v>
      </c>
      <c r="BV6" s="209">
        <f>SUM(BO6*BO3)</f>
        <v>6.5999999999999992E-5</v>
      </c>
      <c r="BW6" s="209">
        <f>SUM(BR6+BS6+BT6+BU6+BV6)</f>
        <v>400000.63466599997</v>
      </c>
      <c r="BX6" s="209" t="str">
        <f>IF(BW6&lt;MAX(BW6:BW8),BW6,"")</f>
        <v/>
      </c>
      <c r="BY6" s="209" t="str">
        <f>IF(BX6&lt;MAX(BX6:BX8),BX6,"")</f>
        <v/>
      </c>
      <c r="BZ6" s="28" t="str">
        <f>IF(AND(AG5&lt;&gt;"",AH5&lt;&gt;""),IF(AG5&gt;AH5,"c","f"),0)</f>
        <v>c</v>
      </c>
      <c r="CA6" s="28" t="str">
        <f>IF(AND(AI5&lt;&gt;"",AJ5&lt;&gt;""),IF(AI5&gt;AJ5,"c","f"),0)</f>
        <v>c</v>
      </c>
      <c r="CB6" s="28" t="str">
        <f>IF(AND(AK5&lt;&gt;"",AL5&lt;&gt;""),IF(AK5&gt;AL5,"c","f"),0)</f>
        <v>c</v>
      </c>
      <c r="CC6" s="28">
        <f>IF(AND(AM5&lt;&gt;"",AN5&lt;&gt;""),IF(AM5&gt;AN5,"c","f"),0)</f>
        <v>0</v>
      </c>
      <c r="CD6" s="28">
        <f>IF(AND(AO5&lt;&gt;"",AP5&lt;&gt;""),IF(AO5&gt;AP5,"c","f"),0)</f>
        <v>0</v>
      </c>
      <c r="CE6" s="28">
        <f>COUNTIF(BZ6:CD6,"c")</f>
        <v>3</v>
      </c>
      <c r="CF6" s="28">
        <f>COUNTIF(BZ6:CD6,"f")</f>
        <v>0</v>
      </c>
    </row>
    <row r="7" spans="1:84" s="5" customFormat="1" ht="30" customHeight="1" x14ac:dyDescent="0.2">
      <c r="A7" s="29">
        <v>4</v>
      </c>
      <c r="B7" s="30"/>
      <c r="C7" s="210" t="s">
        <v>38</v>
      </c>
      <c r="D7" s="316" t="str">
        <f>REPT('lista di qualificazione'!B17,1)</f>
        <v>SPIROUX GIANNI - A. POVIGLIO (RE)</v>
      </c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7"/>
      <c r="R7" s="211" t="s">
        <v>18</v>
      </c>
      <c r="S7" s="318" t="str">
        <f>REPT(D5,1)</f>
        <v>TROMBI FRANCESCO - CENTRO SPORT (PR)</v>
      </c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20"/>
      <c r="AG7" s="31">
        <v>7</v>
      </c>
      <c r="AH7" s="32">
        <v>11</v>
      </c>
      <c r="AI7" s="33">
        <v>4</v>
      </c>
      <c r="AJ7" s="34">
        <v>11</v>
      </c>
      <c r="AK7" s="31">
        <v>4</v>
      </c>
      <c r="AL7" s="32">
        <v>11</v>
      </c>
      <c r="AM7" s="33"/>
      <c r="AN7" s="34"/>
      <c r="AO7" s="31"/>
      <c r="AP7" s="34"/>
      <c r="AQ7" s="17">
        <f t="shared" si="0"/>
        <v>0</v>
      </c>
      <c r="AR7" s="17">
        <f t="shared" si="0"/>
        <v>3</v>
      </c>
      <c r="AS7" s="18"/>
      <c r="AT7" s="18"/>
      <c r="AU7" s="18"/>
      <c r="AV7" s="18"/>
      <c r="AW7" s="242" t="str">
        <f>A10</f>
        <v>TROMBI FRANCESCO - CENTRO SPORT (PR)</v>
      </c>
      <c r="AX7" s="243"/>
      <c r="AY7" s="204" t="str">
        <f>REPT(D7,1)</f>
        <v>SPIROUX GIANNI - A. POVIGLIO (RE)</v>
      </c>
      <c r="AZ7" s="26"/>
      <c r="BA7" s="7" t="str">
        <f>IF(AQ6="","0",IF(AR6&gt;AQ6,"2",IF(AR6&lt;AQ6,"0")))</f>
        <v>0</v>
      </c>
      <c r="BB7" s="7" t="str">
        <f>IF(AQ7="","0",IF(AQ7&gt;AR7,"2",IF(AQ7&lt;AR7,"0")))</f>
        <v>0</v>
      </c>
      <c r="BC7" s="212">
        <f>SUM(BA7+BB7)</f>
        <v>0</v>
      </c>
      <c r="BD7" s="213"/>
      <c r="BE7" s="8" t="str">
        <f>IF(BA7&gt;BA8,"1",IF(BA7&lt;BA8,"0","0"))</f>
        <v>0</v>
      </c>
      <c r="BF7" s="8" t="str">
        <f>IF(BB7&gt;BB6,"1",IF(BB7&lt;BB6,"0","0"))</f>
        <v>0</v>
      </c>
      <c r="BG7" s="206">
        <f>SUM(BE7+BF7)</f>
        <v>0</v>
      </c>
      <c r="BH7" s="27"/>
      <c r="BI7" s="8" t="str">
        <f>IF(BA7&lt;BA8,"1",IF(BA7&gt;BA8,"0","0"))</f>
        <v>1</v>
      </c>
      <c r="BJ7" s="8" t="str">
        <f>IF(BB7&lt;BB6,"1",IF(BB7&gt;BB6,"0","0"))</f>
        <v>1</v>
      </c>
      <c r="BK7" s="207">
        <f>SUM(BI7+BJ7)</f>
        <v>2</v>
      </c>
      <c r="BL7" s="208">
        <f>SUM(CE8+CF7)</f>
        <v>2</v>
      </c>
      <c r="BM7" s="208">
        <f>SUM(CE7+CF8)</f>
        <v>6</v>
      </c>
      <c r="BN7" s="208">
        <f>SUM(BL7-BM7)</f>
        <v>-4</v>
      </c>
      <c r="BO7" s="208">
        <f>SUM(AH6+AJ6+AL6+AN6+AP6+AG7+AI7+AK7+AM7+AO7)</f>
        <v>56</v>
      </c>
      <c r="BP7" s="208">
        <f>SUM(AG6+AI6+AK6+AM6+AO6+AH7+AJ7+AL7+AN7+AP7)</f>
        <v>85</v>
      </c>
      <c r="BQ7" s="208">
        <f>SUM(BO7-BP7)</f>
        <v>-29</v>
      </c>
      <c r="BR7" s="209">
        <f>BC7*BR3</f>
        <v>0</v>
      </c>
      <c r="BS7" s="209">
        <f>SUM(BN7*BN3)</f>
        <v>-0.4</v>
      </c>
      <c r="BT7" s="209">
        <f>SUM(BQ7*BQ3)</f>
        <v>-2.9000000000000001E-2</v>
      </c>
      <c r="BU7" s="209">
        <f>SUM(BL7*BL3)</f>
        <v>2.0000000000000001E-4</v>
      </c>
      <c r="BV7" s="209">
        <f>SUM(BO7*BO3)</f>
        <v>5.5999999999999999E-5</v>
      </c>
      <c r="BW7" s="209">
        <f>SUM(BR7+BS7+BT7+BU7+BV7)</f>
        <v>-0.42874400000000007</v>
      </c>
      <c r="BX7" s="209">
        <f>IF(BW7&lt;MAX(BW6:BW8),BW7,"")</f>
        <v>-0.42874400000000007</v>
      </c>
      <c r="BY7" s="209">
        <f>IF(BX7&lt;MAX(BX6:BX8),BX7,"")</f>
        <v>-0.42874400000000007</v>
      </c>
      <c r="BZ7" s="28" t="str">
        <f>IF(AND(AG6&lt;&gt;"",AH6&lt;&gt;""),IF(AG6&gt;AH6,"c","f"),0)</f>
        <v>c</v>
      </c>
      <c r="CA7" s="28" t="str">
        <f>IF(AND(AI6&lt;&gt;"",AJ6&lt;&gt;""),IF(AI6&gt;AJ6,"c","f"),0)</f>
        <v>c</v>
      </c>
      <c r="CB7" s="28" t="str">
        <f>IF(AND(AK6&lt;&gt;"",AL6&lt;&gt;""),IF(AK6&gt;AL6,"c","f"),0)</f>
        <v>f</v>
      </c>
      <c r="CC7" s="28" t="str">
        <f>IF(AND(AM6&lt;&gt;"",AN6&lt;&gt;""),IF(AM6&gt;AN6,"c","f"),0)</f>
        <v>f</v>
      </c>
      <c r="CD7" s="28" t="str">
        <f>IF(AND(AO6&lt;&gt;"",AP6&lt;&gt;""),IF(AO6&gt;AP6,"c","f"),0)</f>
        <v>c</v>
      </c>
      <c r="CE7" s="28">
        <f>COUNTIF(BZ7:CD7,"c")</f>
        <v>3</v>
      </c>
      <c r="CF7" s="28">
        <f>COUNTIF(BZ7:CD7,"f")</f>
        <v>2</v>
      </c>
    </row>
    <row r="8" spans="1:84" s="5" customFormat="1" ht="24" customHeight="1" thickBot="1" x14ac:dyDescent="0.25">
      <c r="A8" s="244" t="s">
        <v>39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6"/>
      <c r="AT8" s="6"/>
      <c r="AU8" s="6"/>
      <c r="AV8" s="6"/>
      <c r="AW8" s="242" t="str">
        <f>A11</f>
        <v>SACCHETTI FABRIZIO - TT BISMANTOVA (RE)</v>
      </c>
      <c r="AX8" s="243"/>
      <c r="AY8" s="204" t="str">
        <f>REPT(D6,1)</f>
        <v>SACCHETTI FABRIZIO - TT BISMANTOVA (RE)</v>
      </c>
      <c r="AZ8" s="214" t="str">
        <f>IF(AR5="","0",IF(AQ5&gt;AR5,"0", IF(AR5&gt;AQ5,"2")))</f>
        <v>0</v>
      </c>
      <c r="BA8" s="214" t="str">
        <f>IF(AQ6="","0",IF(AQ6&gt;AR6,"2",IF(AQ6&lt;AR6,"0")))</f>
        <v>2</v>
      </c>
      <c r="BB8" s="26"/>
      <c r="BC8" s="205">
        <f>SUM(AZ8+BA8)</f>
        <v>2</v>
      </c>
      <c r="BD8" s="8" t="str">
        <f>IF(AZ8&gt;AZ6,"1",IF(AZ8&lt;AZ6,"0","0"))</f>
        <v>0</v>
      </c>
      <c r="BE8" s="8" t="str">
        <f>IF(BA8&gt;BA7,"1",IF(BA8&lt;BA7,"0","0"))</f>
        <v>1</v>
      </c>
      <c r="BF8" s="27"/>
      <c r="BG8" s="206">
        <f>SUM(BD8+BE8)</f>
        <v>1</v>
      </c>
      <c r="BH8" s="8" t="str">
        <f>IF(AZ8&lt;AZ6,"1",IF(AZ8&gt;AZ6,"0","0"))</f>
        <v>1</v>
      </c>
      <c r="BI8" s="8" t="str">
        <f>IF(BA8&lt;BA7,"1",IF(BA8&gt;BA7,"0","0"))</f>
        <v>0</v>
      </c>
      <c r="BJ8" s="27"/>
      <c r="BK8" s="207">
        <f>SUM(BH8+BI8)</f>
        <v>1</v>
      </c>
      <c r="BL8" s="208">
        <f>SUM(CF6+CE7)</f>
        <v>3</v>
      </c>
      <c r="BM8" s="208">
        <f>SUM(CE6+CF7)</f>
        <v>5</v>
      </c>
      <c r="BN8" s="208">
        <f>SUM(BL8-BM8)</f>
        <v>-2</v>
      </c>
      <c r="BO8" s="208">
        <f>SUM(AH5+AJ5+AL5+AN5+AP5+AG6+AI6+AK6+AM6+AO6)</f>
        <v>69</v>
      </c>
      <c r="BP8" s="208">
        <f>SUM(AG5+AI5+AK5+AM5+AO5+AH6+AJ6+AL6+AN6+AP6)</f>
        <v>74</v>
      </c>
      <c r="BQ8" s="208">
        <f>SUM(BO8-BP8)</f>
        <v>-5</v>
      </c>
      <c r="BR8" s="209">
        <f>BC8*BR3</f>
        <v>200000</v>
      </c>
      <c r="BS8" s="209">
        <f>SUM(BN8*BN3)</f>
        <v>-0.2</v>
      </c>
      <c r="BT8" s="209">
        <f>SUM(BQ8*BQ3)</f>
        <v>-5.0000000000000001E-3</v>
      </c>
      <c r="BU8" s="209">
        <f>SUM(BL8*BL3)</f>
        <v>3.0000000000000003E-4</v>
      </c>
      <c r="BV8" s="209">
        <f>SUM(BO8*BO3)</f>
        <v>6.8999999999999997E-5</v>
      </c>
      <c r="BW8" s="209">
        <f>SUM(BR8+BS8+BT8+BU8+BV8)</f>
        <v>199999.795369</v>
      </c>
      <c r="BX8" s="209">
        <f>IF(BW8&lt;MAX(BW6:BW8),BW8,"")</f>
        <v>199999.795369</v>
      </c>
      <c r="BY8" s="209" t="str">
        <f>IF(BX8&lt;MAX(BX6:BX8),BX8,"")</f>
        <v/>
      </c>
      <c r="BZ8" s="28" t="str">
        <f>IF(AND(AG7&lt;&gt;"",AH7&lt;&gt;""),IF(AG7&gt;AH7,"c","f"),0)</f>
        <v>f</v>
      </c>
      <c r="CA8" s="28" t="str">
        <f>IF(AND(AI7&lt;&gt;"",AJ7&lt;&gt;""),IF(AI7&gt;AJ7,"c","f"),0)</f>
        <v>f</v>
      </c>
      <c r="CB8" s="28" t="str">
        <f>IF(AND(AK7&lt;&gt;"",AL7&lt;&gt;""),IF(AK7&gt;AL7,"c","f"),0)</f>
        <v>f</v>
      </c>
      <c r="CC8" s="28">
        <f>IF(AND(AM7&lt;&gt;"",AN7&lt;&gt;""),IF(AM7&gt;AN7,"c","f"),0)</f>
        <v>0</v>
      </c>
      <c r="CD8" s="28">
        <f>IF(AND(AO7&lt;&gt;"",AP7&lt;&gt;""),IF(AO7&gt;AP7,"c","f"),0)</f>
        <v>0</v>
      </c>
      <c r="CE8" s="28">
        <f>COUNTIF(BZ8:CD8,"c")</f>
        <v>0</v>
      </c>
      <c r="CF8" s="28">
        <f>COUNTIF(BZ8:CD8,"f")</f>
        <v>3</v>
      </c>
    </row>
    <row r="9" spans="1:84" s="5" customFormat="1" ht="24" customHeight="1" x14ac:dyDescent="0.2">
      <c r="A9" s="245" t="s">
        <v>40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7"/>
      <c r="Z9" s="248" t="s">
        <v>41</v>
      </c>
      <c r="AA9" s="249"/>
      <c r="AB9" s="250"/>
      <c r="AC9" s="248" t="s">
        <v>42</v>
      </c>
      <c r="AD9" s="250"/>
      <c r="AE9" s="248" t="s">
        <v>43</v>
      </c>
      <c r="AF9" s="250"/>
      <c r="AG9" s="248" t="s">
        <v>44</v>
      </c>
      <c r="AH9" s="250"/>
      <c r="AI9" s="248" t="s">
        <v>45</v>
      </c>
      <c r="AJ9" s="250"/>
      <c r="AK9" s="248" t="s">
        <v>24</v>
      </c>
      <c r="AL9" s="250"/>
      <c r="AM9" s="248" t="s">
        <v>46</v>
      </c>
      <c r="AN9" s="250"/>
      <c r="AO9" s="248" t="s">
        <v>47</v>
      </c>
      <c r="AP9" s="250"/>
      <c r="AQ9" s="251" t="s">
        <v>48</v>
      </c>
      <c r="AR9" s="252"/>
      <c r="AS9" s="35"/>
      <c r="AT9" s="35"/>
      <c r="AU9" s="35"/>
      <c r="AV9" s="35"/>
      <c r="AW9" s="35"/>
      <c r="AX9" s="215"/>
      <c r="AY9" s="216" t="s">
        <v>49</v>
      </c>
      <c r="AZ9" s="217" t="s">
        <v>50</v>
      </c>
      <c r="BA9" s="218" t="s">
        <v>126</v>
      </c>
      <c r="BB9" s="36"/>
      <c r="BD9" s="219"/>
      <c r="BE9" s="219"/>
      <c r="BF9" s="220"/>
      <c r="BG9" s="220"/>
      <c r="BH9" s="220"/>
      <c r="BI9" s="220"/>
      <c r="BJ9" s="220"/>
      <c r="BK9" s="220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0"/>
      <c r="CA9" s="220"/>
      <c r="CB9" s="220"/>
      <c r="CC9" s="220"/>
      <c r="CD9" s="220"/>
    </row>
    <row r="10" spans="1:84" s="5" customFormat="1" ht="24" customHeight="1" x14ac:dyDescent="0.2">
      <c r="A10" s="236" t="str">
        <f>IF(BW6=MAX(BW6:BW8),AY6,IF(BW7=MAX(BW6:BW8),AY7,IF(BW8=MAX(BW6:BW8),AY8,D5)))</f>
        <v>TROMBI FRANCESCO - CENTRO SPORT (PR)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8"/>
      <c r="Z10" s="239">
        <f>IF(A10=AY6,BC6,IF(A10=AY7,BC7,IF(A10=AY8,BC8,"0")))</f>
        <v>4</v>
      </c>
      <c r="AA10" s="240"/>
      <c r="AB10" s="241"/>
      <c r="AC10" s="233">
        <f>IF(A10=AY6,BG6,IF(A10=AY7,BG7,IF(A10=AY8,BG8,"0")))</f>
        <v>2</v>
      </c>
      <c r="AD10" s="235"/>
      <c r="AE10" s="233">
        <f>IF(A10=AY6,BK6,IF(A10=AY7,BK7,IF(A10=AY8,BK8,"0")))</f>
        <v>0</v>
      </c>
      <c r="AF10" s="235"/>
      <c r="AG10" s="233">
        <f>IF(A10=AY6,BL6,IF(A10=AY7,BL7,IF(A10=AY8,BL8,"0")))</f>
        <v>6</v>
      </c>
      <c r="AH10" s="235"/>
      <c r="AI10" s="233">
        <f>IF(A10=AY6,BM6,IF(A10=AY7,BM7,IF(A10=AY8,BM8,"0")))</f>
        <v>0</v>
      </c>
      <c r="AJ10" s="235"/>
      <c r="AK10" s="233">
        <f>SUM(AG10-AI10)</f>
        <v>6</v>
      </c>
      <c r="AL10" s="235"/>
      <c r="AM10" s="233">
        <f>IF(A10=AY6,BO6,IF(A10=AY7,BO7,IF(A10=AY8,BO8,"0")))</f>
        <v>66</v>
      </c>
      <c r="AN10" s="235"/>
      <c r="AO10" s="233">
        <f>IF(A10=AY6,BP6,IF(A10=AY7,BP7,IF(A10=AY8,BP8,"0")))</f>
        <v>32</v>
      </c>
      <c r="AP10" s="235"/>
      <c r="AQ10" s="233">
        <f>SUM(AM10-AO10)</f>
        <v>34</v>
      </c>
      <c r="AR10" s="234"/>
      <c r="AS10" s="37"/>
      <c r="AT10" s="37"/>
      <c r="AU10" s="37"/>
      <c r="AV10" s="37"/>
      <c r="AW10" s="37"/>
      <c r="AX10" s="222"/>
      <c r="AY10" s="223" t="str">
        <f>IF(BW6=MAX(BW6:BW8),AY6,"")</f>
        <v>TROMBI FRANCESCO - CENTRO SPORT (PR)</v>
      </c>
      <c r="AZ10" s="38" t="str">
        <f>IF(BX6=MAX(BX6:BX8),AY6,"")</f>
        <v/>
      </c>
      <c r="BA10" s="39" t="str">
        <f>IF(BY6=MAX(BY6:BY8),AY6,"")</f>
        <v/>
      </c>
      <c r="BB10" s="37"/>
      <c r="BD10" s="37"/>
      <c r="BE10" s="37"/>
      <c r="BF10" s="220"/>
      <c r="BG10" s="220"/>
      <c r="BH10" s="40" t="str">
        <f>IF(BG10="1","0",IF(BG10="0","1",""))</f>
        <v/>
      </c>
      <c r="BI10" s="220"/>
      <c r="BJ10" s="220"/>
      <c r="BK10" s="220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0"/>
      <c r="CA10" s="220"/>
      <c r="CB10" s="220"/>
      <c r="CC10" s="220"/>
      <c r="CD10" s="220"/>
    </row>
    <row r="11" spans="1:84" s="5" customFormat="1" ht="24" customHeight="1" x14ac:dyDescent="0.2">
      <c r="A11" s="236" t="str">
        <f>IF(BX6=MAX(BX6:BX8),AY6,IF(BX7=MAX(BX6:BX8),AY7,IF(BX8=MAX(BX6:BX8),AY8,D6)))</f>
        <v>SACCHETTI FABRIZIO - TT BISMANTOVA (RE)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8"/>
      <c r="Z11" s="239">
        <f>IF(A11=AY6,BC6,IF(A11=AY7,BC7,IF(A11=AY8,BC8,"0")))</f>
        <v>2</v>
      </c>
      <c r="AA11" s="240"/>
      <c r="AB11" s="241"/>
      <c r="AC11" s="233">
        <f>IF(A11=AY6,BG6,IF(A11=AY7,BG7,IF(A11=AY8,BG8,"0")))</f>
        <v>1</v>
      </c>
      <c r="AD11" s="235"/>
      <c r="AE11" s="233">
        <f>IF(A11=AY6,BK6,IF(A11=AY7,BK7,IF(A11=AY8,BK8,"0")))</f>
        <v>1</v>
      </c>
      <c r="AF11" s="235"/>
      <c r="AG11" s="233">
        <f>IF(A11=AY6,BL6,IF(A11=AY7,BL7,IF(A11=AY8,BL8,"0")))</f>
        <v>3</v>
      </c>
      <c r="AH11" s="235"/>
      <c r="AI11" s="233">
        <f>IF(A11=AY6,BM6,IF(A11=AY7,BM7,IF(A11=AY8,BM8,"0")))</f>
        <v>5</v>
      </c>
      <c r="AJ11" s="235"/>
      <c r="AK11" s="233">
        <f>SUM(AG11-AI11)</f>
        <v>-2</v>
      </c>
      <c r="AL11" s="235"/>
      <c r="AM11" s="233">
        <f>IF(A11=AY6,BO6,IF(A11=AY7,BO7,IF(A11=AY8,BO8,"0")))</f>
        <v>69</v>
      </c>
      <c r="AN11" s="235"/>
      <c r="AO11" s="233">
        <f>IF(A11=AY6,BP6,IF(A11=AY7,BP7,IF(A11=AY8,BP8,"0")))</f>
        <v>74</v>
      </c>
      <c r="AP11" s="235"/>
      <c r="AQ11" s="233">
        <f>SUM(AM11-AO11)</f>
        <v>-5</v>
      </c>
      <c r="AR11" s="234"/>
      <c r="AS11" s="37"/>
      <c r="AT11" s="37"/>
      <c r="AU11" s="37"/>
      <c r="AV11" s="37"/>
      <c r="AW11" s="37"/>
      <c r="AX11" s="222"/>
      <c r="AY11" s="223" t="str">
        <f>IF(BW7=MAX(BW6:BW8),AY7,"")</f>
        <v/>
      </c>
      <c r="AZ11" s="38" t="str">
        <f>IF(BX7=MAX(BX6:BX8),AY7,"")</f>
        <v/>
      </c>
      <c r="BA11" s="39" t="str">
        <f>IF(BY7=MAX(BY6:BY8),AY7,"")</f>
        <v>SPIROUX GIANNI - A. POVIGLIO (RE)</v>
      </c>
      <c r="BB11" s="37"/>
      <c r="BD11" s="37"/>
      <c r="BE11" s="37"/>
      <c r="BF11" s="40"/>
      <c r="BG11" s="40"/>
      <c r="BH11" s="40"/>
      <c r="BI11" s="40"/>
      <c r="BJ11" s="40"/>
      <c r="BK11" s="40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40"/>
      <c r="CA11" s="40"/>
      <c r="CB11" s="40"/>
      <c r="CC11" s="40"/>
      <c r="CD11" s="40"/>
    </row>
    <row r="12" spans="1:84" s="5" customFormat="1" ht="24" customHeight="1" thickBot="1" x14ac:dyDescent="0.25">
      <c r="A12" s="322" t="str">
        <f>IF(BY6=MAX(BY6:BY8),AY6,IF(BY7=MAX(BY6:BY8),AY7,IF(BY8=MAX(BY6:BY8),AY8,D7)))</f>
        <v>SPIROUX GIANNI - A. POVIGLIO (RE)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4"/>
      <c r="Z12" s="307">
        <f>IF(A12=AY6,BC6,IF(A12=AY7,BC7,IF(A12=AY8,BC8,"0")))</f>
        <v>0</v>
      </c>
      <c r="AA12" s="308"/>
      <c r="AB12" s="309"/>
      <c r="AC12" s="310">
        <f>IF(A12=AY6,BG6,IF(A12=AY7,BG7,IF(A12=AY8,BG8,"0")))</f>
        <v>0</v>
      </c>
      <c r="AD12" s="312"/>
      <c r="AE12" s="310">
        <f>IF(A12=AY6,BK6,IF(A12=AY7,BK7,IF(A12=AY8,BK8,"0")))</f>
        <v>2</v>
      </c>
      <c r="AF12" s="312"/>
      <c r="AG12" s="310">
        <f>IF(A12=AY6,BL6,IF(A12=AY7,BL7,IF(A12=AY8,BL8,"0")))</f>
        <v>2</v>
      </c>
      <c r="AH12" s="312"/>
      <c r="AI12" s="310">
        <f>IF(A12=AY6,BM6,IF(A12=AY7,BM7,IF(A12=AY8,BM8,"0")))</f>
        <v>6</v>
      </c>
      <c r="AJ12" s="312"/>
      <c r="AK12" s="310">
        <f>SUM(AG12-AI12)</f>
        <v>-4</v>
      </c>
      <c r="AL12" s="312"/>
      <c r="AM12" s="310">
        <f>IF(A12=AY6,BO6,IF(A12=AY7,BO7,IF(A12=AY8,BO8,"0")))</f>
        <v>56</v>
      </c>
      <c r="AN12" s="312"/>
      <c r="AO12" s="310">
        <f>IF(A12=AY6,BP6,IF(A12=AY7,BP7,IF(A12=AY8,BP8,"0")))</f>
        <v>85</v>
      </c>
      <c r="AP12" s="312"/>
      <c r="AQ12" s="310">
        <f>SUM(AM12-AO12)</f>
        <v>-29</v>
      </c>
      <c r="AR12" s="311"/>
      <c r="AS12" s="37"/>
      <c r="AT12" s="37"/>
      <c r="AU12" s="37"/>
      <c r="AV12" s="37"/>
      <c r="AW12" s="37"/>
      <c r="AX12" s="222"/>
      <c r="AY12" s="225" t="str">
        <f>IF(BW8=MAX(BW6:BW8),AY8,"")</f>
        <v/>
      </c>
      <c r="AZ12" s="41" t="str">
        <f>IF(BX8=MAX(BX6:BX8),AY8,"")</f>
        <v>SACCHETTI FABRIZIO - TT BISMANTOVA (RE)</v>
      </c>
      <c r="BA12" s="42" t="str">
        <f>IF(BY8=MAX(BY6:BY8),AY8,"")</f>
        <v/>
      </c>
      <c r="BB12" s="37"/>
      <c r="BD12" s="37"/>
      <c r="BE12" s="37"/>
      <c r="BF12" s="40"/>
      <c r="BG12" s="40"/>
      <c r="BH12" s="40"/>
      <c r="BI12" s="40"/>
      <c r="BJ12" s="40"/>
      <c r="BK12" s="40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40"/>
      <c r="CA12" s="40"/>
      <c r="CB12" s="40"/>
      <c r="CC12" s="40"/>
      <c r="CD12" s="40"/>
    </row>
    <row r="17" spans="1:84" s="5" customFormat="1" x14ac:dyDescent="0.2">
      <c r="AV17" s="168"/>
      <c r="AW17" s="168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</row>
    <row r="18" spans="1:84" s="181" customFormat="1" ht="24" customHeight="1" x14ac:dyDescent="0.2">
      <c r="A18" s="325" t="s">
        <v>0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1"/>
      <c r="AT18" s="1"/>
      <c r="AU18" s="1"/>
      <c r="AV18" s="1"/>
      <c r="AW18" s="1"/>
      <c r="AX18" s="1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</row>
    <row r="19" spans="1:84" s="181" customFormat="1" ht="24" customHeight="1" x14ac:dyDescent="0.2">
      <c r="A19" s="326" t="s">
        <v>1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2"/>
      <c r="AT19" s="2"/>
      <c r="AU19" s="2"/>
      <c r="AV19" s="2"/>
      <c r="AW19" s="2"/>
      <c r="AX19" s="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</row>
    <row r="20" spans="1:84" s="5" customFormat="1" ht="24" customHeight="1" x14ac:dyDescent="0.2">
      <c r="A20" s="327" t="str">
        <f>A3</f>
        <v xml:space="preserve">Cat.  OPEN 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1" t="s">
        <v>51</v>
      </c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8"/>
      <c r="AL20" s="328"/>
      <c r="AM20" s="328"/>
      <c r="AN20" s="328"/>
      <c r="AO20" s="328"/>
      <c r="AP20" s="328"/>
      <c r="AQ20" s="328"/>
      <c r="AR20" s="328"/>
      <c r="AS20" s="3"/>
      <c r="AT20" s="3"/>
      <c r="AU20" s="3"/>
      <c r="AV20" s="3"/>
      <c r="AW20" s="3"/>
      <c r="AX20" s="3"/>
      <c r="AY20" s="183"/>
      <c r="AZ20" s="4"/>
      <c r="BA20" s="4"/>
      <c r="BB20" s="4"/>
      <c r="BC20" s="4"/>
      <c r="BL20" s="184">
        <v>1E-4</v>
      </c>
      <c r="BM20" s="129"/>
      <c r="BN20" s="184">
        <v>0.1</v>
      </c>
      <c r="BO20" s="184">
        <v>9.9999999999999995E-7</v>
      </c>
      <c r="BP20" s="129"/>
      <c r="BQ20" s="184">
        <v>1E-3</v>
      </c>
      <c r="BR20" s="184">
        <v>100000</v>
      </c>
      <c r="BS20" s="129"/>
      <c r="BT20" s="129"/>
      <c r="BU20" s="129"/>
      <c r="BV20" s="129"/>
      <c r="BW20" s="129"/>
      <c r="BX20" s="129"/>
      <c r="BY20" s="129"/>
      <c r="CF20" s="185"/>
    </row>
    <row r="21" spans="1:84" s="5" customFormat="1" ht="24" customHeight="1" x14ac:dyDescent="0.2">
      <c r="A21" s="7" t="s">
        <v>2</v>
      </c>
      <c r="B21" s="7" t="s">
        <v>3</v>
      </c>
      <c r="C21" s="306" t="s">
        <v>4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29" t="s">
        <v>5</v>
      </c>
      <c r="AH21" s="329"/>
      <c r="AI21" s="329" t="s">
        <v>6</v>
      </c>
      <c r="AJ21" s="329"/>
      <c r="AK21" s="329" t="s">
        <v>7</v>
      </c>
      <c r="AL21" s="329"/>
      <c r="AM21" s="329" t="s">
        <v>8</v>
      </c>
      <c r="AN21" s="329"/>
      <c r="AO21" s="329" t="s">
        <v>9</v>
      </c>
      <c r="AP21" s="329"/>
      <c r="AQ21" s="267" t="s">
        <v>10</v>
      </c>
      <c r="AR21" s="267"/>
      <c r="AS21" s="9"/>
      <c r="AT21" s="9"/>
      <c r="AU21" s="9"/>
      <c r="AV21" s="9"/>
      <c r="AW21" s="9"/>
      <c r="AX21" s="186"/>
      <c r="AY21" s="183"/>
      <c r="AZ21" s="260" t="s">
        <v>11</v>
      </c>
      <c r="BA21" s="260"/>
      <c r="BB21" s="260"/>
      <c r="BC21" s="260"/>
      <c r="BD21" s="261" t="s">
        <v>12</v>
      </c>
      <c r="BE21" s="262"/>
      <c r="BF21" s="262"/>
      <c r="BG21" s="263"/>
      <c r="BH21" s="264" t="s">
        <v>13</v>
      </c>
      <c r="BI21" s="265"/>
      <c r="BJ21" s="265"/>
      <c r="BK21" s="266"/>
      <c r="BL21" s="253" t="s">
        <v>14</v>
      </c>
      <c r="BM21" s="254"/>
      <c r="BN21" s="255"/>
      <c r="BO21" s="253" t="s">
        <v>15</v>
      </c>
      <c r="BP21" s="254"/>
      <c r="BQ21" s="255"/>
      <c r="BR21" s="256" t="s">
        <v>115</v>
      </c>
      <c r="BS21" s="256"/>
      <c r="BT21" s="256"/>
      <c r="BU21" s="256"/>
      <c r="BV21" s="256"/>
      <c r="BW21" s="256"/>
      <c r="BX21" s="256"/>
      <c r="BY21" s="256"/>
      <c r="BZ21" s="257" t="s">
        <v>16</v>
      </c>
      <c r="CA21" s="258"/>
      <c r="CB21" s="258"/>
      <c r="CC21" s="258"/>
      <c r="CD21" s="258"/>
      <c r="CE21" s="10"/>
      <c r="CF21" s="11"/>
    </row>
    <row r="22" spans="1:84" s="5" customFormat="1" ht="30" customHeight="1" x14ac:dyDescent="0.2">
      <c r="A22" s="187">
        <v>5</v>
      </c>
      <c r="B22" s="188">
        <v>11.4</v>
      </c>
      <c r="C22" s="189" t="s">
        <v>17</v>
      </c>
      <c r="D22" s="280" t="str">
        <f>REPT('lista di qualificazione'!B5,1)</f>
        <v>MAUGERI WILIAM - TT BISMANTOVA (RE)</v>
      </c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1"/>
      <c r="R22" s="190" t="s">
        <v>18</v>
      </c>
      <c r="S22" s="330" t="str">
        <f>REPT(D23,1)</f>
        <v>MICHELINI MARCO - C.D. BPR BANCA (MO)</v>
      </c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2"/>
      <c r="AG22" s="12">
        <v>11</v>
      </c>
      <c r="AH22" s="13">
        <v>9</v>
      </c>
      <c r="AI22" s="14">
        <v>11</v>
      </c>
      <c r="AJ22" s="15">
        <v>4</v>
      </c>
      <c r="AK22" s="12">
        <v>2</v>
      </c>
      <c r="AL22" s="13">
        <v>11</v>
      </c>
      <c r="AM22" s="14">
        <v>10</v>
      </c>
      <c r="AN22" s="15">
        <v>12</v>
      </c>
      <c r="AO22" s="12">
        <v>11</v>
      </c>
      <c r="AP22" s="16">
        <v>13</v>
      </c>
      <c r="AQ22" s="17">
        <f t="shared" ref="AQ22:AR24" si="1">IF(AG22="","",IF(AG22&lt;&gt;"",CE23))</f>
        <v>2</v>
      </c>
      <c r="AR22" s="17">
        <f t="shared" si="1"/>
        <v>3</v>
      </c>
      <c r="AS22" s="18"/>
      <c r="AT22" s="18"/>
      <c r="AU22" s="18"/>
      <c r="AV22" s="18"/>
      <c r="AY22" s="183"/>
      <c r="AZ22" s="191" t="s">
        <v>19</v>
      </c>
      <c r="BA22" s="192" t="s">
        <v>20</v>
      </c>
      <c r="BB22" s="193" t="s">
        <v>21</v>
      </c>
      <c r="BC22" s="194" t="s">
        <v>22</v>
      </c>
      <c r="BD22" s="195" t="s">
        <v>116</v>
      </c>
      <c r="BE22" s="195" t="s">
        <v>117</v>
      </c>
      <c r="BF22" s="195" t="s">
        <v>118</v>
      </c>
      <c r="BG22" s="196" t="s">
        <v>119</v>
      </c>
      <c r="BH22" s="195" t="s">
        <v>116</v>
      </c>
      <c r="BI22" s="195" t="s">
        <v>117</v>
      </c>
      <c r="BJ22" s="195" t="s">
        <v>120</v>
      </c>
      <c r="BK22" s="195" t="s">
        <v>121</v>
      </c>
      <c r="BL22" s="197" t="s">
        <v>23</v>
      </c>
      <c r="BM22" s="197" t="s">
        <v>122</v>
      </c>
      <c r="BN22" s="197" t="s">
        <v>24</v>
      </c>
      <c r="BO22" s="198" t="s">
        <v>25</v>
      </c>
      <c r="BP22" s="198" t="s">
        <v>26</v>
      </c>
      <c r="BQ22" s="198" t="s">
        <v>27</v>
      </c>
      <c r="BR22" s="199" t="s">
        <v>28</v>
      </c>
      <c r="BS22" s="199" t="s">
        <v>24</v>
      </c>
      <c r="BT22" s="199" t="s">
        <v>27</v>
      </c>
      <c r="BU22" s="199" t="s">
        <v>23</v>
      </c>
      <c r="BV22" s="199" t="s">
        <v>25</v>
      </c>
      <c r="BW22" s="200" t="s">
        <v>123</v>
      </c>
      <c r="BX22" s="201" t="s">
        <v>124</v>
      </c>
      <c r="BY22" s="201" t="s">
        <v>125</v>
      </c>
      <c r="BZ22" s="19" t="s">
        <v>29</v>
      </c>
      <c r="CA22" s="19" t="s">
        <v>30</v>
      </c>
      <c r="CB22" s="19" t="s">
        <v>31</v>
      </c>
      <c r="CC22" s="19" t="s">
        <v>32</v>
      </c>
      <c r="CD22" s="19" t="s">
        <v>33</v>
      </c>
      <c r="CE22" s="19" t="s">
        <v>34</v>
      </c>
      <c r="CF22" s="19" t="s">
        <v>35</v>
      </c>
    </row>
    <row r="23" spans="1:84" s="5" customFormat="1" ht="30" customHeight="1" x14ac:dyDescent="0.2">
      <c r="A23" s="20">
        <v>5</v>
      </c>
      <c r="B23" s="21"/>
      <c r="C23" s="202" t="s">
        <v>36</v>
      </c>
      <c r="D23" s="280" t="str">
        <f>REPT('lista di qualificazione'!B23,1)</f>
        <v>MICHELINI MARCO - C.D. BPR BANCA (MO)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1"/>
      <c r="R23" s="203" t="s">
        <v>18</v>
      </c>
      <c r="S23" s="313" t="str">
        <f>REPT(D24,1)</f>
        <v>BATTINI LUCIANO - O. CRISTO RE (RE)</v>
      </c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5"/>
      <c r="AG23" s="22">
        <v>11</v>
      </c>
      <c r="AH23" s="23">
        <v>4</v>
      </c>
      <c r="AI23" s="24">
        <v>11</v>
      </c>
      <c r="AJ23" s="25">
        <v>7</v>
      </c>
      <c r="AK23" s="22">
        <v>11</v>
      </c>
      <c r="AL23" s="23">
        <v>3</v>
      </c>
      <c r="AM23" s="24"/>
      <c r="AN23" s="25"/>
      <c r="AO23" s="22"/>
      <c r="AP23" s="25"/>
      <c r="AQ23" s="17">
        <f t="shared" si="1"/>
        <v>3</v>
      </c>
      <c r="AR23" s="17">
        <f t="shared" si="1"/>
        <v>0</v>
      </c>
      <c r="AS23" s="18"/>
      <c r="AT23" s="18"/>
      <c r="AU23" s="18"/>
      <c r="AV23" s="18"/>
      <c r="AW23" s="259" t="s">
        <v>37</v>
      </c>
      <c r="AX23" s="259"/>
      <c r="AY23" s="204" t="str">
        <f>REPT(D22,1)</f>
        <v>MAUGERI WILIAM - TT BISMANTOVA (RE)</v>
      </c>
      <c r="AZ23" s="7" t="str">
        <f>IF(AQ22="","0",IF(AQ22&gt;AR22,"2",IF(AQ22&lt;AR22,"0")))</f>
        <v>0</v>
      </c>
      <c r="BA23" s="26"/>
      <c r="BB23" s="7" t="str">
        <f>IF(AR24="","0",IF(AQ24&gt;AR24,"0",IF(AQ24&lt;AR24,"2")))</f>
        <v>2</v>
      </c>
      <c r="BC23" s="205">
        <f>SUM(AZ23+BB23)</f>
        <v>2</v>
      </c>
      <c r="BD23" s="8" t="str">
        <f>IF(AZ23&gt;AZ25,"1",IF(AZ23&lt;AZ25,"0","0"))</f>
        <v>0</v>
      </c>
      <c r="BE23" s="27"/>
      <c r="BF23" s="8" t="str">
        <f>IF(BB23&gt;BB24,"1",IF(BB23&lt;BB24,"0","0"))</f>
        <v>1</v>
      </c>
      <c r="BG23" s="206">
        <f>SUM(BD23+BF23)</f>
        <v>1</v>
      </c>
      <c r="BH23" s="8" t="str">
        <f>IF(AZ23&lt;AZ25,"1",IF(AZ23&gt;AZ25,"0","0"))</f>
        <v>1</v>
      </c>
      <c r="BI23" s="27"/>
      <c r="BJ23" s="8" t="str">
        <f>IF(BB23&lt;BB24,"1",IF(BB23&gt;BB24,"0","0"))</f>
        <v>0</v>
      </c>
      <c r="BK23" s="207">
        <f>SUM(BH23+BJ23)</f>
        <v>1</v>
      </c>
      <c r="BL23" s="208">
        <f>SUM(CE23+CF25)</f>
        <v>5</v>
      </c>
      <c r="BM23" s="208">
        <f>SUM(CE25+CF23)</f>
        <v>3</v>
      </c>
      <c r="BN23" s="208">
        <f>SUM(BL23-BM23)</f>
        <v>2</v>
      </c>
      <c r="BO23" s="208">
        <f>SUM(AG22+AI22+AK22+AM22+AO22+AH24+AJ24+AL24+AN24+AP24)</f>
        <v>78</v>
      </c>
      <c r="BP23" s="208">
        <f>SUM(AH22+AJ22+AL22+AN22+AP22+AG24+AI24+AK24+AM24+AO24)</f>
        <v>62</v>
      </c>
      <c r="BQ23" s="208">
        <f>SUM(BO23-BP23)</f>
        <v>16</v>
      </c>
      <c r="BR23" s="209">
        <f>BC23*BR20</f>
        <v>200000</v>
      </c>
      <c r="BS23" s="209">
        <f>SUM(BN23*BN20)</f>
        <v>0.2</v>
      </c>
      <c r="BT23" s="209">
        <f>SUM(BQ23*BQ20)</f>
        <v>1.6E-2</v>
      </c>
      <c r="BU23" s="209">
        <f>SUM(BL23*BL20)</f>
        <v>5.0000000000000001E-4</v>
      </c>
      <c r="BV23" s="209">
        <f>SUM(BO23*BO20)</f>
        <v>7.7999999999999999E-5</v>
      </c>
      <c r="BW23" s="209">
        <f>SUM(BR23+BS23+BT23+BU23+BV23)</f>
        <v>200000.21657800002</v>
      </c>
      <c r="BX23" s="209">
        <f>IF(BW23&lt;MAX(BW23:BW25),BW23,"")</f>
        <v>200000.21657800002</v>
      </c>
      <c r="BY23" s="209" t="str">
        <f>IF(BX23&lt;MAX(BX23:BX25),BX23,"")</f>
        <v/>
      </c>
      <c r="BZ23" s="28" t="str">
        <f>IF(AND(AG22&lt;&gt;"",AH22&lt;&gt;""),IF(AG22&gt;AH22,"c","f"),0)</f>
        <v>c</v>
      </c>
      <c r="CA23" s="28" t="str">
        <f>IF(AND(AI22&lt;&gt;"",AJ22&lt;&gt;""),IF(AI22&gt;AJ22,"c","f"),0)</f>
        <v>c</v>
      </c>
      <c r="CB23" s="28" t="str">
        <f>IF(AND(AK22&lt;&gt;"",AL22&lt;&gt;""),IF(AK22&gt;AL22,"c","f"),0)</f>
        <v>f</v>
      </c>
      <c r="CC23" s="28" t="str">
        <f>IF(AND(AM22&lt;&gt;"",AN22&lt;&gt;""),IF(AM22&gt;AN22,"c","f"),0)</f>
        <v>f</v>
      </c>
      <c r="CD23" s="28" t="str">
        <f>IF(AND(AO22&lt;&gt;"",AP22&lt;&gt;""),IF(AO22&gt;AP22,"c","f"),0)</f>
        <v>f</v>
      </c>
      <c r="CE23" s="28">
        <f>COUNTIF(BZ23:CD23,"c")</f>
        <v>2</v>
      </c>
      <c r="CF23" s="28">
        <f>COUNTIF(BZ23:CD23,"f")</f>
        <v>3</v>
      </c>
    </row>
    <row r="24" spans="1:84" s="5" customFormat="1" ht="30" customHeight="1" x14ac:dyDescent="0.2">
      <c r="A24" s="29">
        <v>5</v>
      </c>
      <c r="B24" s="30"/>
      <c r="C24" s="210" t="s">
        <v>38</v>
      </c>
      <c r="D24" s="316" t="str">
        <f>REPT('lista di qualificazione'!B16,1)</f>
        <v>BATTINI LUCIANO - O. CRISTO RE (RE)</v>
      </c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7"/>
      <c r="R24" s="211" t="s">
        <v>18</v>
      </c>
      <c r="S24" s="318" t="str">
        <f>REPT(D22,1)</f>
        <v>MAUGERI WILIAM - TT BISMANTOVA (RE)</v>
      </c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44"/>
      <c r="AG24" s="31">
        <v>3</v>
      </c>
      <c r="AH24" s="32">
        <v>11</v>
      </c>
      <c r="AI24" s="33">
        <v>1</v>
      </c>
      <c r="AJ24" s="34">
        <v>11</v>
      </c>
      <c r="AK24" s="31">
        <v>9</v>
      </c>
      <c r="AL24" s="32">
        <v>11</v>
      </c>
      <c r="AM24" s="33"/>
      <c r="AN24" s="34"/>
      <c r="AO24" s="31"/>
      <c r="AP24" s="34"/>
      <c r="AQ24" s="17">
        <f t="shared" si="1"/>
        <v>0</v>
      </c>
      <c r="AR24" s="17">
        <f t="shared" si="1"/>
        <v>3</v>
      </c>
      <c r="AS24" s="18"/>
      <c r="AT24" s="18"/>
      <c r="AU24" s="18"/>
      <c r="AV24" s="18"/>
      <c r="AW24" s="242" t="str">
        <f>A27</f>
        <v>MICHELINI MARCO - C.D. BPR BANCA (MO)</v>
      </c>
      <c r="AX24" s="243"/>
      <c r="AY24" s="204" t="str">
        <f>REPT(D24,1)</f>
        <v>BATTINI LUCIANO - O. CRISTO RE (RE)</v>
      </c>
      <c r="AZ24" s="26"/>
      <c r="BA24" s="7" t="str">
        <f>IF(AQ23="","0",IF(AR23&gt;AQ23,"2",IF(AR23&lt;AQ23,"0")))</f>
        <v>0</v>
      </c>
      <c r="BB24" s="7" t="str">
        <f>IF(AQ24="","0",IF(AQ24&gt;AR24,"2",IF(AQ24&lt;AR24,"0")))</f>
        <v>0</v>
      </c>
      <c r="BC24" s="212">
        <f>SUM(BA24+BB24)</f>
        <v>0</v>
      </c>
      <c r="BD24" s="213"/>
      <c r="BE24" s="8" t="str">
        <f>IF(BA24&gt;BA25,"1",IF(BA24&lt;BA25,"0","0"))</f>
        <v>0</v>
      </c>
      <c r="BF24" s="8" t="str">
        <f>IF(BB24&gt;BB23,"1",IF(BB24&lt;BB23,"0","0"))</f>
        <v>0</v>
      </c>
      <c r="BG24" s="206">
        <f>SUM(BE24+BF24)</f>
        <v>0</v>
      </c>
      <c r="BH24" s="27"/>
      <c r="BI24" s="8" t="str">
        <f>IF(BA24&lt;BA25,"1",IF(BA24&gt;BA25,"0","0"))</f>
        <v>1</v>
      </c>
      <c r="BJ24" s="8" t="str">
        <f>IF(BB24&lt;BB23,"1",IF(BB24&gt;BB23,"0","0"))</f>
        <v>1</v>
      </c>
      <c r="BK24" s="207">
        <f>SUM(BI24+BJ24)</f>
        <v>2</v>
      </c>
      <c r="BL24" s="208">
        <f>SUM(CE25+CF24)</f>
        <v>0</v>
      </c>
      <c r="BM24" s="208">
        <f>SUM(CE24+CF25)</f>
        <v>6</v>
      </c>
      <c r="BN24" s="208">
        <f>SUM(BL24-BM24)</f>
        <v>-6</v>
      </c>
      <c r="BO24" s="208">
        <f>SUM(AH23+AJ23+AL23+AN23+AP23+AG24+AI24+AK24+AM24+AO24)</f>
        <v>27</v>
      </c>
      <c r="BP24" s="208">
        <f>SUM(AG23+AI23+AK23+AM23+AO23+AH24+AJ24+AL24+AN24+AP24)</f>
        <v>66</v>
      </c>
      <c r="BQ24" s="208">
        <f>SUM(BO24-BP24)</f>
        <v>-39</v>
      </c>
      <c r="BR24" s="209">
        <f>BC24*BR20</f>
        <v>0</v>
      </c>
      <c r="BS24" s="209">
        <f>SUM(BN24*BN20)</f>
        <v>-0.60000000000000009</v>
      </c>
      <c r="BT24" s="209">
        <f>SUM(BQ24*BQ20)</f>
        <v>-3.9E-2</v>
      </c>
      <c r="BU24" s="209">
        <f>SUM(BL24*BL20)</f>
        <v>0</v>
      </c>
      <c r="BV24" s="209">
        <f>SUM(BO24*BO20)</f>
        <v>2.6999999999999999E-5</v>
      </c>
      <c r="BW24" s="209">
        <f>SUM(BR24+BS24+BT24+BU24+BV24)</f>
        <v>-0.63897300000000012</v>
      </c>
      <c r="BX24" s="209">
        <f>IF(BW24&lt;MAX(BW23:BW25),BW24,"")</f>
        <v>-0.63897300000000012</v>
      </c>
      <c r="BY24" s="209">
        <f>IF(BX24&lt;MAX(BX23:BX25),BX24,"")</f>
        <v>-0.63897300000000012</v>
      </c>
      <c r="BZ24" s="28" t="str">
        <f>IF(AND(AG23&lt;&gt;"",AH23&lt;&gt;""),IF(AG23&gt;AH23,"c","f"),0)</f>
        <v>c</v>
      </c>
      <c r="CA24" s="28" t="str">
        <f>IF(AND(AI23&lt;&gt;"",AJ23&lt;&gt;""),IF(AI23&gt;AJ23,"c","f"),0)</f>
        <v>c</v>
      </c>
      <c r="CB24" s="28" t="str">
        <f>IF(AND(AK23&lt;&gt;"",AL23&lt;&gt;""),IF(AK23&gt;AL23,"c","f"),0)</f>
        <v>c</v>
      </c>
      <c r="CC24" s="28">
        <f>IF(AND(AM23&lt;&gt;"",AN23&lt;&gt;""),IF(AM23&gt;AN23,"c","f"),0)</f>
        <v>0</v>
      </c>
      <c r="CD24" s="28">
        <f>IF(AND(AO23&lt;&gt;"",AP23&lt;&gt;""),IF(AO23&gt;AP23,"c","f"),0)</f>
        <v>0</v>
      </c>
      <c r="CE24" s="28">
        <f>COUNTIF(BZ24:CD24,"c")</f>
        <v>3</v>
      </c>
      <c r="CF24" s="28">
        <f>COUNTIF(BZ24:CD24,"f")</f>
        <v>0</v>
      </c>
    </row>
    <row r="25" spans="1:84" s="5" customFormat="1" ht="24" customHeight="1" thickBot="1" x14ac:dyDescent="0.25">
      <c r="A25" s="244" t="s">
        <v>39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6"/>
      <c r="AT25" s="6"/>
      <c r="AU25" s="6"/>
      <c r="AV25" s="6"/>
      <c r="AW25" s="242" t="str">
        <f>A28</f>
        <v>MAUGERI WILIAM - TT BISMANTOVA (RE)</v>
      </c>
      <c r="AX25" s="243"/>
      <c r="AY25" s="204" t="str">
        <f>REPT(D23,1)</f>
        <v>MICHELINI MARCO - C.D. BPR BANCA (MO)</v>
      </c>
      <c r="AZ25" s="214" t="str">
        <f>IF(AR22="","0",IF(AQ22&gt;AR22,"0", IF(AR22&gt;AQ22,"2")))</f>
        <v>2</v>
      </c>
      <c r="BA25" s="214" t="str">
        <f>IF(AQ23="","0",IF(AQ23&gt;AR23,"2",IF(AQ23&lt;AR23,"0")))</f>
        <v>2</v>
      </c>
      <c r="BB25" s="26"/>
      <c r="BC25" s="205">
        <f>SUM(AZ25+BA25)</f>
        <v>4</v>
      </c>
      <c r="BD25" s="8" t="str">
        <f>IF(AZ25&gt;AZ23,"1",IF(AZ25&lt;AZ23,"0","0"))</f>
        <v>1</v>
      </c>
      <c r="BE25" s="8" t="str">
        <f>IF(BA25&gt;BA24,"1",IF(BA25&lt;BA24,"0","0"))</f>
        <v>1</v>
      </c>
      <c r="BF25" s="27"/>
      <c r="BG25" s="206">
        <f>SUM(BD25+BE25)</f>
        <v>2</v>
      </c>
      <c r="BH25" s="8" t="str">
        <f>IF(AZ25&lt;AZ23,"1",IF(AZ25&gt;AZ23,"0","0"))</f>
        <v>0</v>
      </c>
      <c r="BI25" s="8" t="str">
        <f>IF(BA25&lt;BA24,"1",IF(BA25&gt;BA24,"0","0"))</f>
        <v>0</v>
      </c>
      <c r="BJ25" s="27"/>
      <c r="BK25" s="207">
        <f>SUM(BH25+BI25)</f>
        <v>0</v>
      </c>
      <c r="BL25" s="208">
        <f>SUM(CF23+CE24)</f>
        <v>6</v>
      </c>
      <c r="BM25" s="208">
        <f>SUM(CE23+CF24)</f>
        <v>2</v>
      </c>
      <c r="BN25" s="208">
        <f>SUM(BL25-BM25)</f>
        <v>4</v>
      </c>
      <c r="BO25" s="208">
        <f>SUM(AH22+AJ22+AL22+AN22+AP22+AG23+AI23+AK23+AM23+AO23)</f>
        <v>82</v>
      </c>
      <c r="BP25" s="208">
        <f>SUM(AG22+AI22+AK22+AM22+AO22+AH23+AJ23+AL23+AN23+AP23)</f>
        <v>59</v>
      </c>
      <c r="BQ25" s="208">
        <f>SUM(BO25-BP25)</f>
        <v>23</v>
      </c>
      <c r="BR25" s="209">
        <f>BC25*BR20</f>
        <v>400000</v>
      </c>
      <c r="BS25" s="209">
        <f>SUM(BN25*BN20)</f>
        <v>0.4</v>
      </c>
      <c r="BT25" s="209">
        <f>SUM(BQ25*BQ20)</f>
        <v>2.3E-2</v>
      </c>
      <c r="BU25" s="209">
        <f>SUM(BL25*BL20)</f>
        <v>6.0000000000000006E-4</v>
      </c>
      <c r="BV25" s="209">
        <f>SUM(BO25*BO20)</f>
        <v>8.2000000000000001E-5</v>
      </c>
      <c r="BW25" s="209">
        <f>SUM(BR25+BS25+BT25+BU25+BV25)</f>
        <v>400000.42368200002</v>
      </c>
      <c r="BX25" s="209" t="str">
        <f>IF(BW25&lt;MAX(BW23:BW25),BW25,"")</f>
        <v/>
      </c>
      <c r="BY25" s="209" t="str">
        <f>IF(BX25&lt;MAX(BX23:BX25),BX25,"")</f>
        <v/>
      </c>
      <c r="BZ25" s="28" t="str">
        <f>IF(AND(AG24&lt;&gt;"",AH24&lt;&gt;""),IF(AG24&gt;AH24,"c","f"),0)</f>
        <v>f</v>
      </c>
      <c r="CA25" s="28" t="str">
        <f>IF(AND(AI24&lt;&gt;"",AJ24&lt;&gt;""),IF(AI24&gt;AJ24,"c","f"),0)</f>
        <v>f</v>
      </c>
      <c r="CB25" s="28" t="str">
        <f>IF(AND(AK24&lt;&gt;"",AL24&lt;&gt;""),IF(AK24&gt;AL24,"c","f"),0)</f>
        <v>f</v>
      </c>
      <c r="CC25" s="28">
        <f>IF(AND(AM24&lt;&gt;"",AN24&lt;&gt;""),IF(AM24&gt;AN24,"c","f"),0)</f>
        <v>0</v>
      </c>
      <c r="CD25" s="28">
        <f>IF(AND(AO24&lt;&gt;"",AP24&lt;&gt;""),IF(AO24&gt;AP24,"c","f"),0)</f>
        <v>0</v>
      </c>
      <c r="CE25" s="28">
        <f>COUNTIF(BZ25:CD25,"c")</f>
        <v>0</v>
      </c>
      <c r="CF25" s="28">
        <f>COUNTIF(BZ25:CD25,"f")</f>
        <v>3</v>
      </c>
    </row>
    <row r="26" spans="1:84" s="5" customFormat="1" ht="24" customHeight="1" x14ac:dyDescent="0.2">
      <c r="A26" s="245" t="s">
        <v>40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7"/>
      <c r="Z26" s="248" t="s">
        <v>41</v>
      </c>
      <c r="AA26" s="249"/>
      <c r="AB26" s="250"/>
      <c r="AC26" s="248" t="s">
        <v>42</v>
      </c>
      <c r="AD26" s="250"/>
      <c r="AE26" s="248" t="s">
        <v>43</v>
      </c>
      <c r="AF26" s="250"/>
      <c r="AG26" s="248" t="s">
        <v>44</v>
      </c>
      <c r="AH26" s="250"/>
      <c r="AI26" s="248" t="s">
        <v>45</v>
      </c>
      <c r="AJ26" s="250"/>
      <c r="AK26" s="248" t="s">
        <v>24</v>
      </c>
      <c r="AL26" s="250"/>
      <c r="AM26" s="248" t="s">
        <v>46</v>
      </c>
      <c r="AN26" s="250"/>
      <c r="AO26" s="248" t="s">
        <v>47</v>
      </c>
      <c r="AP26" s="250"/>
      <c r="AQ26" s="251" t="s">
        <v>48</v>
      </c>
      <c r="AR26" s="252"/>
      <c r="AS26" s="35"/>
      <c r="AT26" s="35"/>
      <c r="AU26" s="35"/>
      <c r="AV26" s="35"/>
      <c r="AW26" s="35"/>
      <c r="AX26" s="215"/>
      <c r="AY26" s="216" t="s">
        <v>49</v>
      </c>
      <c r="AZ26" s="217" t="s">
        <v>50</v>
      </c>
      <c r="BA26" s="218" t="s">
        <v>126</v>
      </c>
      <c r="BB26" s="36"/>
      <c r="BD26" s="219"/>
      <c r="BE26" s="219"/>
      <c r="BF26" s="220"/>
      <c r="BG26" s="220"/>
      <c r="BH26" s="220"/>
      <c r="BI26" s="220"/>
      <c r="BJ26" s="220"/>
      <c r="BK26" s="220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0"/>
      <c r="CA26" s="220"/>
      <c r="CB26" s="220"/>
      <c r="CC26" s="220"/>
      <c r="CD26" s="220"/>
    </row>
    <row r="27" spans="1:84" s="5" customFormat="1" ht="24" customHeight="1" x14ac:dyDescent="0.2">
      <c r="A27" s="236" t="str">
        <f>IF(BW23=MAX(BW23:BW25),AY23,IF(BW24=MAX(BW23:BW25),AY24,IF(BW25=MAX(BW23:BW25),AY25,D22)))</f>
        <v>MICHELINI MARCO - C.D. BPR BANCA (MO)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8"/>
      <c r="Z27" s="239">
        <f>IF(A27=AY23,BC23,IF(A27=AY24,BC24,IF(A27=AY25,BC25,"0")))</f>
        <v>4</v>
      </c>
      <c r="AA27" s="240"/>
      <c r="AB27" s="241"/>
      <c r="AC27" s="233">
        <f>IF(A27=AY23,BG23,IF(A27=AY24,BG24,IF(A27=AY25,BG25,"0")))</f>
        <v>2</v>
      </c>
      <c r="AD27" s="235"/>
      <c r="AE27" s="233">
        <f>IF(A27=AY23,BK23,IF(A27=AY24,BK24,IF(A27=AY25,BK25,"0")))</f>
        <v>0</v>
      </c>
      <c r="AF27" s="235"/>
      <c r="AG27" s="233">
        <f>IF(A27=AY23,BL23,IF(A27=AY24,BL24,IF(A27=AY25,BL25,"0")))</f>
        <v>6</v>
      </c>
      <c r="AH27" s="235"/>
      <c r="AI27" s="233">
        <f>IF(A27=AY23,BM23,IF(A27=AY24,BM24,IF(A27=AY25,BM25,"0")))</f>
        <v>2</v>
      </c>
      <c r="AJ27" s="235"/>
      <c r="AK27" s="233">
        <f>SUM(AG27-AI27)</f>
        <v>4</v>
      </c>
      <c r="AL27" s="235"/>
      <c r="AM27" s="233">
        <f>IF(A27=AY23,BO23,IF(A27=AY24,BO24,IF(A27=AY25,BO25,"0")))</f>
        <v>82</v>
      </c>
      <c r="AN27" s="235"/>
      <c r="AO27" s="233">
        <f>IF(A27=AY23,BP23,IF(A27=AY24,BP24,IF(A27=AY25,BP25,"0")))</f>
        <v>59</v>
      </c>
      <c r="AP27" s="235"/>
      <c r="AQ27" s="233">
        <f>SUM(AM27-AO27)</f>
        <v>23</v>
      </c>
      <c r="AR27" s="234"/>
      <c r="AS27" s="37"/>
      <c r="AT27" s="37"/>
      <c r="AU27" s="37"/>
      <c r="AV27" s="37"/>
      <c r="AW27" s="37"/>
      <c r="AX27" s="222"/>
      <c r="AY27" s="223" t="str">
        <f>IF(BW23=MAX(BW23:BW25),AY23,"")</f>
        <v/>
      </c>
      <c r="AZ27" s="38" t="str">
        <f>IF(BX23=MAX(BX23:BX25),AY23,"")</f>
        <v>MAUGERI WILIAM - TT BISMANTOVA (RE)</v>
      </c>
      <c r="BA27" s="39" t="str">
        <f>IF(BY23=MAX(BY23:BY25),AY23,"")</f>
        <v/>
      </c>
      <c r="BB27" s="37"/>
      <c r="BD27" s="37"/>
      <c r="BE27" s="37"/>
      <c r="BF27" s="220"/>
      <c r="BG27" s="220"/>
      <c r="BH27" s="40" t="str">
        <f>IF(BG27="1","0",IF(BG27="0","1",""))</f>
        <v/>
      </c>
      <c r="BI27" s="220"/>
      <c r="BJ27" s="220"/>
      <c r="BK27" s="220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0"/>
      <c r="CA27" s="220"/>
      <c r="CB27" s="220"/>
      <c r="CC27" s="220"/>
      <c r="CD27" s="220"/>
    </row>
    <row r="28" spans="1:84" s="5" customFormat="1" ht="24" customHeight="1" x14ac:dyDescent="0.2">
      <c r="A28" s="236" t="str">
        <f>IF(BX23=MAX(BX23:BX25),AY23,IF(BX24=MAX(BX23:BX25),AY24,IF(BX25=MAX(BX23:BX25),AY25,D23)))</f>
        <v>MAUGERI WILIAM - TT BISMANTOVA (RE)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8"/>
      <c r="Z28" s="239">
        <f>IF(A28=AY23,BC23,IF(A28=AY24,BC24,IF(A28=AY25,BC25,"0")))</f>
        <v>2</v>
      </c>
      <c r="AA28" s="240"/>
      <c r="AB28" s="241"/>
      <c r="AC28" s="233">
        <f>IF(A28=AY23,BG23,IF(A28=AY24,BG24,IF(A28=AY25,BG25,"0")))</f>
        <v>1</v>
      </c>
      <c r="AD28" s="235"/>
      <c r="AE28" s="233">
        <f>IF(A28=AY23,BK23,IF(A28=AY24,BK24,IF(A28=AY25,BK25,"0")))</f>
        <v>1</v>
      </c>
      <c r="AF28" s="235"/>
      <c r="AG28" s="233">
        <f>IF(A28=AY23,BL23,IF(A28=AY24,BL24,IF(A28=AY25,BL25,"0")))</f>
        <v>5</v>
      </c>
      <c r="AH28" s="235"/>
      <c r="AI28" s="233">
        <f>IF(A28=AY23,BM23,IF(A28=AY24,BM24,IF(A28=AY25,BM25,"0")))</f>
        <v>3</v>
      </c>
      <c r="AJ28" s="235"/>
      <c r="AK28" s="233">
        <f>SUM(AG28-AI28)</f>
        <v>2</v>
      </c>
      <c r="AL28" s="235"/>
      <c r="AM28" s="233">
        <f>IF(A28=AY23,BO23,IF(A28=AY24,BO24,IF(A28=AY25,BO25,"0")))</f>
        <v>78</v>
      </c>
      <c r="AN28" s="235"/>
      <c r="AO28" s="233">
        <f>IF(A28=AY23,BP23,IF(A28=AY24,BP24,IF(A28=AY25,BP25,"0")))</f>
        <v>62</v>
      </c>
      <c r="AP28" s="235"/>
      <c r="AQ28" s="233">
        <f>SUM(AM28-AO28)</f>
        <v>16</v>
      </c>
      <c r="AR28" s="234"/>
      <c r="AS28" s="37"/>
      <c r="AT28" s="37"/>
      <c r="AU28" s="37"/>
      <c r="AV28" s="37"/>
      <c r="AW28" s="37"/>
      <c r="AX28" s="222"/>
      <c r="AY28" s="223" t="str">
        <f>IF(BW24=MAX(BW23:BW25),AY24,"")</f>
        <v/>
      </c>
      <c r="AZ28" s="38" t="str">
        <f>IF(BX24=MAX(BX23:BX25),AY24,"")</f>
        <v/>
      </c>
      <c r="BA28" s="39" t="str">
        <f>IF(BY24=MAX(BY23:BY25),AY24,"")</f>
        <v>BATTINI LUCIANO - O. CRISTO RE (RE)</v>
      </c>
      <c r="BB28" s="37"/>
      <c r="BD28" s="37"/>
      <c r="BE28" s="37"/>
      <c r="BF28" s="40"/>
      <c r="BG28" s="40"/>
      <c r="BH28" s="40"/>
      <c r="BI28" s="40"/>
      <c r="BJ28" s="40"/>
      <c r="BK28" s="40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40"/>
      <c r="CA28" s="40"/>
      <c r="CB28" s="40"/>
      <c r="CC28" s="40"/>
      <c r="CD28" s="40"/>
    </row>
    <row r="29" spans="1:84" s="5" customFormat="1" ht="24" customHeight="1" thickBot="1" x14ac:dyDescent="0.25">
      <c r="A29" s="322" t="str">
        <f>IF(BY23=MAX(BY23:BY25),AY23,IF(BY24=MAX(BY23:BY25),AY24,IF(BY25=MAX(BY23:BY25),AY25,D24)))</f>
        <v>BATTINI LUCIANO - O. CRISTO RE (RE)</v>
      </c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4"/>
      <c r="Z29" s="307">
        <f>IF(A29=AY23,BC23,IF(A29=AY24,BC24,IF(A29=AY25,BC25,"0")))</f>
        <v>0</v>
      </c>
      <c r="AA29" s="308"/>
      <c r="AB29" s="309"/>
      <c r="AC29" s="310">
        <f>IF(A29=AY23,BG23,IF(A29=AY24,BG24,IF(A29=AY25,BG25,"0")))</f>
        <v>0</v>
      </c>
      <c r="AD29" s="312"/>
      <c r="AE29" s="310">
        <f>IF(A29=AY23,BK23,IF(A29=AY24,BK24,IF(A29=AY25,BK25,"0")))</f>
        <v>2</v>
      </c>
      <c r="AF29" s="312"/>
      <c r="AG29" s="310">
        <f>IF(A29=AY23,BL23,IF(A29=AY24,BL24,IF(A29=AY25,BL25,"0")))</f>
        <v>0</v>
      </c>
      <c r="AH29" s="312"/>
      <c r="AI29" s="310">
        <f>IF(A29=AY23,BM23,IF(A29=AY24,BM24,IF(A29=AY25,BM25,"0")))</f>
        <v>6</v>
      </c>
      <c r="AJ29" s="312"/>
      <c r="AK29" s="310">
        <f>SUM(AG29-AI29)</f>
        <v>-6</v>
      </c>
      <c r="AL29" s="312"/>
      <c r="AM29" s="310">
        <f>IF(A29=AY23,BO23,IF(A29=AY24,BO24,IF(A29=AY25,BO25,"0")))</f>
        <v>27</v>
      </c>
      <c r="AN29" s="312"/>
      <c r="AO29" s="310">
        <f>IF(A29=AY23,BP23,IF(A29=AY24,BP24,IF(A29=AY25,BP25,"0")))</f>
        <v>66</v>
      </c>
      <c r="AP29" s="312"/>
      <c r="AQ29" s="310">
        <f>SUM(AM29-AO29)</f>
        <v>-39</v>
      </c>
      <c r="AR29" s="311"/>
      <c r="AS29" s="37"/>
      <c r="AT29" s="37"/>
      <c r="AU29" s="37"/>
      <c r="AV29" s="37"/>
      <c r="AW29" s="37"/>
      <c r="AX29" s="222"/>
      <c r="AY29" s="225" t="str">
        <f>IF(BW25=MAX(BW23:BW25),AY25,"")</f>
        <v>MICHELINI MARCO - C.D. BPR BANCA (MO)</v>
      </c>
      <c r="AZ29" s="41" t="str">
        <f>IF(BX25=MAX(BX23:BX25),AY25,"")</f>
        <v/>
      </c>
      <c r="BA29" s="42" t="str">
        <f>IF(BY25=MAX(BY23:BY25),AY25,"")</f>
        <v/>
      </c>
      <c r="BB29" s="37"/>
      <c r="BD29" s="37"/>
      <c r="BE29" s="37"/>
      <c r="BF29" s="40"/>
      <c r="BG29" s="40"/>
      <c r="BH29" s="40"/>
      <c r="BI29" s="40"/>
      <c r="BJ29" s="40"/>
      <c r="BK29" s="40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40"/>
      <c r="CA29" s="40"/>
      <c r="CB29" s="40"/>
      <c r="CC29" s="40"/>
      <c r="CD29" s="40"/>
    </row>
    <row r="30" spans="1:84" s="181" customFormat="1" ht="24" customHeight="1" x14ac:dyDescent="0.2">
      <c r="A30" s="325" t="s">
        <v>0</v>
      </c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1"/>
      <c r="AT30" s="1"/>
      <c r="AU30" s="1"/>
      <c r="AV30" s="1"/>
      <c r="AW30" s="1"/>
      <c r="AX30" s="1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</row>
    <row r="31" spans="1:84" s="181" customFormat="1" ht="24" customHeight="1" x14ac:dyDescent="0.2">
      <c r="A31" s="326" t="s">
        <v>1</v>
      </c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2"/>
      <c r="AT31" s="2"/>
      <c r="AU31" s="2"/>
      <c r="AV31" s="2"/>
      <c r="AW31" s="2"/>
      <c r="AX31" s="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</row>
    <row r="32" spans="1:84" s="5" customFormat="1" ht="24" customHeight="1" x14ac:dyDescent="0.2">
      <c r="A32" s="327" t="str">
        <f>A20</f>
        <v xml:space="preserve">Cat.  OPEN 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1" t="s">
        <v>53</v>
      </c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8"/>
      <c r="AL32" s="328"/>
      <c r="AM32" s="328"/>
      <c r="AN32" s="328"/>
      <c r="AO32" s="328"/>
      <c r="AP32" s="328"/>
      <c r="AQ32" s="328"/>
      <c r="AR32" s="328"/>
      <c r="AS32" s="3"/>
      <c r="AT32" s="3"/>
      <c r="AU32" s="3"/>
      <c r="AV32" s="3"/>
      <c r="AW32" s="3"/>
      <c r="AX32" s="3"/>
      <c r="AY32" s="183"/>
      <c r="AZ32" s="4"/>
      <c r="BA32" s="4"/>
      <c r="BB32" s="4"/>
      <c r="BC32" s="4"/>
      <c r="BL32" s="184">
        <v>1E-4</v>
      </c>
      <c r="BM32" s="129"/>
      <c r="BN32" s="184">
        <v>0.1</v>
      </c>
      <c r="BO32" s="184">
        <v>9.9999999999999995E-7</v>
      </c>
      <c r="BP32" s="129"/>
      <c r="BQ32" s="184">
        <v>1E-3</v>
      </c>
      <c r="BR32" s="184">
        <v>100000</v>
      </c>
      <c r="BS32" s="129"/>
      <c r="BT32" s="129"/>
      <c r="BU32" s="129"/>
      <c r="BV32" s="129"/>
      <c r="BW32" s="129"/>
      <c r="BX32" s="129"/>
      <c r="BY32" s="129"/>
      <c r="CF32" s="185"/>
    </row>
    <row r="33" spans="1:85" s="5" customFormat="1" ht="24" customHeight="1" x14ac:dyDescent="0.2">
      <c r="A33" s="7" t="s">
        <v>2</v>
      </c>
      <c r="B33" s="7" t="s">
        <v>3</v>
      </c>
      <c r="C33" s="306" t="s">
        <v>4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29" t="s">
        <v>5</v>
      </c>
      <c r="AH33" s="329"/>
      <c r="AI33" s="329" t="s">
        <v>6</v>
      </c>
      <c r="AJ33" s="329"/>
      <c r="AK33" s="329" t="s">
        <v>7</v>
      </c>
      <c r="AL33" s="329"/>
      <c r="AM33" s="329" t="s">
        <v>8</v>
      </c>
      <c r="AN33" s="329"/>
      <c r="AO33" s="329" t="s">
        <v>9</v>
      </c>
      <c r="AP33" s="329"/>
      <c r="AQ33" s="267" t="s">
        <v>10</v>
      </c>
      <c r="AR33" s="267"/>
      <c r="AS33" s="9"/>
      <c r="AT33" s="9"/>
      <c r="AU33" s="9"/>
      <c r="AV33" s="9"/>
      <c r="AW33" s="9"/>
      <c r="AX33" s="186"/>
      <c r="AY33" s="183"/>
      <c r="AZ33" s="260" t="s">
        <v>11</v>
      </c>
      <c r="BA33" s="260"/>
      <c r="BB33" s="260"/>
      <c r="BC33" s="260"/>
      <c r="BD33" s="261" t="s">
        <v>12</v>
      </c>
      <c r="BE33" s="262"/>
      <c r="BF33" s="262"/>
      <c r="BG33" s="263"/>
      <c r="BH33" s="264" t="s">
        <v>13</v>
      </c>
      <c r="BI33" s="265"/>
      <c r="BJ33" s="265"/>
      <c r="BK33" s="266"/>
      <c r="BL33" s="253" t="s">
        <v>14</v>
      </c>
      <c r="BM33" s="254"/>
      <c r="BN33" s="255"/>
      <c r="BO33" s="253" t="s">
        <v>15</v>
      </c>
      <c r="BP33" s="254"/>
      <c r="BQ33" s="255"/>
      <c r="BR33" s="256" t="s">
        <v>115</v>
      </c>
      <c r="BS33" s="256"/>
      <c r="BT33" s="256"/>
      <c r="BU33" s="256"/>
      <c r="BV33" s="256"/>
      <c r="BW33" s="256"/>
      <c r="BX33" s="256"/>
      <c r="BY33" s="256"/>
      <c r="BZ33" s="257" t="s">
        <v>16</v>
      </c>
      <c r="CA33" s="258"/>
      <c r="CB33" s="258"/>
      <c r="CC33" s="258"/>
      <c r="CD33" s="258"/>
      <c r="CE33" s="10"/>
      <c r="CF33" s="11"/>
    </row>
    <row r="34" spans="1:85" s="5" customFormat="1" ht="30" customHeight="1" x14ac:dyDescent="0.2">
      <c r="A34" s="187">
        <v>6</v>
      </c>
      <c r="B34" s="188">
        <v>11.4</v>
      </c>
      <c r="C34" s="189" t="s">
        <v>17</v>
      </c>
      <c r="D34" s="280" t="str">
        <f>REPT('lista di qualificazione'!B6,1)</f>
        <v>PUGLISI FERRUCCIO - TT ARSENAL (RE)</v>
      </c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1"/>
      <c r="R34" s="190" t="s">
        <v>18</v>
      </c>
      <c r="S34" s="330" t="str">
        <f>REPT(D35,1)</f>
        <v>SCRIGNOLI M. ANDREA - C.D. BPR BANCA (MO)</v>
      </c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2"/>
      <c r="AG34" s="12">
        <v>4</v>
      </c>
      <c r="AH34" s="13">
        <v>11</v>
      </c>
      <c r="AI34" s="14">
        <v>11</v>
      </c>
      <c r="AJ34" s="15">
        <v>5</v>
      </c>
      <c r="AK34" s="12">
        <v>11</v>
      </c>
      <c r="AL34" s="13">
        <v>4</v>
      </c>
      <c r="AM34" s="14">
        <v>4</v>
      </c>
      <c r="AN34" s="15">
        <v>11</v>
      </c>
      <c r="AO34" s="12">
        <v>11</v>
      </c>
      <c r="AP34" s="16">
        <v>6</v>
      </c>
      <c r="AQ34" s="17">
        <f t="shared" ref="AQ34:AR36" si="2">IF(AG34="","",IF(AG34&lt;&gt;"",CE35))</f>
        <v>3</v>
      </c>
      <c r="AR34" s="17">
        <f t="shared" si="2"/>
        <v>2</v>
      </c>
      <c r="AS34" s="18"/>
      <c r="AT34" s="18"/>
      <c r="AU34" s="18"/>
      <c r="AV34" s="18"/>
      <c r="AY34" s="183"/>
      <c r="AZ34" s="191" t="s">
        <v>19</v>
      </c>
      <c r="BA34" s="192" t="s">
        <v>20</v>
      </c>
      <c r="BB34" s="193" t="s">
        <v>21</v>
      </c>
      <c r="BC34" s="194" t="s">
        <v>22</v>
      </c>
      <c r="BD34" s="195" t="s">
        <v>116</v>
      </c>
      <c r="BE34" s="195" t="s">
        <v>117</v>
      </c>
      <c r="BF34" s="195" t="s">
        <v>118</v>
      </c>
      <c r="BG34" s="196" t="s">
        <v>119</v>
      </c>
      <c r="BH34" s="195" t="s">
        <v>116</v>
      </c>
      <c r="BI34" s="195" t="s">
        <v>117</v>
      </c>
      <c r="BJ34" s="195" t="s">
        <v>120</v>
      </c>
      <c r="BK34" s="195" t="s">
        <v>121</v>
      </c>
      <c r="BL34" s="197" t="s">
        <v>23</v>
      </c>
      <c r="BM34" s="197" t="s">
        <v>122</v>
      </c>
      <c r="BN34" s="197" t="s">
        <v>24</v>
      </c>
      <c r="BO34" s="198" t="s">
        <v>25</v>
      </c>
      <c r="BP34" s="198" t="s">
        <v>26</v>
      </c>
      <c r="BQ34" s="198" t="s">
        <v>27</v>
      </c>
      <c r="BR34" s="199" t="s">
        <v>28</v>
      </c>
      <c r="BS34" s="199" t="s">
        <v>24</v>
      </c>
      <c r="BT34" s="199" t="s">
        <v>27</v>
      </c>
      <c r="BU34" s="199" t="s">
        <v>23</v>
      </c>
      <c r="BV34" s="199" t="s">
        <v>25</v>
      </c>
      <c r="BW34" s="200" t="s">
        <v>123</v>
      </c>
      <c r="BX34" s="201" t="s">
        <v>124</v>
      </c>
      <c r="BY34" s="201" t="s">
        <v>125</v>
      </c>
      <c r="BZ34" s="19" t="s">
        <v>29</v>
      </c>
      <c r="CA34" s="19" t="s">
        <v>30</v>
      </c>
      <c r="CB34" s="19" t="s">
        <v>31</v>
      </c>
      <c r="CC34" s="19" t="s">
        <v>32</v>
      </c>
      <c r="CD34" s="19" t="s">
        <v>33</v>
      </c>
      <c r="CE34" s="19" t="s">
        <v>34</v>
      </c>
      <c r="CF34" s="19" t="s">
        <v>35</v>
      </c>
    </row>
    <row r="35" spans="1:85" s="5" customFormat="1" ht="30" customHeight="1" x14ac:dyDescent="0.2">
      <c r="A35" s="20">
        <v>6</v>
      </c>
      <c r="B35" s="21"/>
      <c r="C35" s="202" t="s">
        <v>36</v>
      </c>
      <c r="D35" s="280" t="str">
        <f>REPT('lista di qualificazione'!B22,1)</f>
        <v>SCRIGNOLI M. ANDREA - C.D. BPR BANCA (MO)</v>
      </c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1"/>
      <c r="R35" s="203" t="s">
        <v>18</v>
      </c>
      <c r="S35" s="313" t="str">
        <f>REPT(D36,1)</f>
        <v>PAGLIA PAUL - A. POVIGLIO (RE)</v>
      </c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5"/>
      <c r="AG35" s="22">
        <v>11</v>
      </c>
      <c r="AH35" s="23">
        <v>6</v>
      </c>
      <c r="AI35" s="24">
        <v>11</v>
      </c>
      <c r="AJ35" s="25">
        <v>6</v>
      </c>
      <c r="AK35" s="22">
        <v>11</v>
      </c>
      <c r="AL35" s="23">
        <v>7</v>
      </c>
      <c r="AM35" s="24"/>
      <c r="AN35" s="25"/>
      <c r="AO35" s="22"/>
      <c r="AP35" s="25"/>
      <c r="AQ35" s="17">
        <f t="shared" si="2"/>
        <v>3</v>
      </c>
      <c r="AR35" s="17">
        <f t="shared" si="2"/>
        <v>0</v>
      </c>
      <c r="AS35" s="18"/>
      <c r="AT35" s="18"/>
      <c r="AU35" s="18"/>
      <c r="AV35" s="18"/>
      <c r="AW35" s="259" t="s">
        <v>37</v>
      </c>
      <c r="AX35" s="259"/>
      <c r="AY35" s="204" t="str">
        <f>REPT(D34,1)</f>
        <v>PUGLISI FERRUCCIO - TT ARSENAL (RE)</v>
      </c>
      <c r="AZ35" s="7" t="str">
        <f>IF(AQ34="","0",IF(AQ34&gt;AR34,"2",IF(AQ34&lt;AR34,"0")))</f>
        <v>2</v>
      </c>
      <c r="BA35" s="26"/>
      <c r="BB35" s="7" t="str">
        <f>IF(AR36="","0",IF(AQ36&gt;AR36,"0",IF(AQ36&lt;AR36,"2")))</f>
        <v>2</v>
      </c>
      <c r="BC35" s="205">
        <f>SUM(AZ35+BB35)</f>
        <v>4</v>
      </c>
      <c r="BD35" s="8" t="str">
        <f>IF(AZ35&gt;AZ37,"1",IF(AZ35&lt;AZ37,"0","0"))</f>
        <v>1</v>
      </c>
      <c r="BE35" s="27"/>
      <c r="BF35" s="8" t="str">
        <f>IF(BB35&gt;BB36,"1",IF(BB35&lt;BB36,"0","0"))</f>
        <v>1</v>
      </c>
      <c r="BG35" s="206">
        <f>SUM(BD35+BF35)</f>
        <v>2</v>
      </c>
      <c r="BH35" s="8" t="str">
        <f>IF(AZ35&lt;AZ37,"1",IF(AZ35&gt;AZ37,"0","0"))</f>
        <v>0</v>
      </c>
      <c r="BI35" s="27"/>
      <c r="BJ35" s="8" t="str">
        <f>IF(BB35&lt;BB36,"1",IF(BB35&gt;BB36,"0","0"))</f>
        <v>0</v>
      </c>
      <c r="BK35" s="207">
        <f>SUM(BH35+BJ35)</f>
        <v>0</v>
      </c>
      <c r="BL35" s="208">
        <f>SUM(CE35+CF37)</f>
        <v>6</v>
      </c>
      <c r="BM35" s="208">
        <f>SUM(CE37+CF35)</f>
        <v>2</v>
      </c>
      <c r="BN35" s="208">
        <f>SUM(BL35-BM35)</f>
        <v>4</v>
      </c>
      <c r="BO35" s="208">
        <f>SUM(AG34+AI34+AK34+AM34+AO34+AH36+AJ36+AL36+AN36+AP36)</f>
        <v>74</v>
      </c>
      <c r="BP35" s="208">
        <f>SUM(AH34+AJ34+AL34+AN34+AP34+AG36+AI36+AK36+AM36+AO36)</f>
        <v>53</v>
      </c>
      <c r="BQ35" s="208">
        <f>SUM(BO35-BP35)</f>
        <v>21</v>
      </c>
      <c r="BR35" s="209">
        <f>BC35*BR32</f>
        <v>400000</v>
      </c>
      <c r="BS35" s="209">
        <f>SUM(BN35*BN32)</f>
        <v>0.4</v>
      </c>
      <c r="BT35" s="209">
        <f>SUM(BQ35*BQ32)</f>
        <v>2.1000000000000001E-2</v>
      </c>
      <c r="BU35" s="209">
        <f>SUM(BL35*BL32)</f>
        <v>6.0000000000000006E-4</v>
      </c>
      <c r="BV35" s="209">
        <f>SUM(BO35*BO32)</f>
        <v>7.3999999999999996E-5</v>
      </c>
      <c r="BW35" s="209">
        <f>SUM(BR35+BS35+BT35+BU35+BV35)</f>
        <v>400000.42167400004</v>
      </c>
      <c r="BX35" s="209" t="str">
        <f>IF(BW35&lt;MAX(BW35:BW37),BW35,"")</f>
        <v/>
      </c>
      <c r="BY35" s="209" t="str">
        <f>IF(BX35&lt;MAX(BX35:BX37),BX35,"")</f>
        <v/>
      </c>
      <c r="BZ35" s="28" t="str">
        <f>IF(AND(AG34&lt;&gt;"",AH34&lt;&gt;""),IF(AG34&gt;AH34,"c","f"),0)</f>
        <v>f</v>
      </c>
      <c r="CA35" s="28" t="str">
        <f>IF(AND(AI34&lt;&gt;"",AJ34&lt;&gt;""),IF(AI34&gt;AJ34,"c","f"),0)</f>
        <v>c</v>
      </c>
      <c r="CB35" s="28" t="str">
        <f>IF(AND(AK34&lt;&gt;"",AL34&lt;&gt;""),IF(AK34&gt;AL34,"c","f"),0)</f>
        <v>c</v>
      </c>
      <c r="CC35" s="28" t="str">
        <f>IF(AND(AM34&lt;&gt;"",AN34&lt;&gt;""),IF(AM34&gt;AN34,"c","f"),0)</f>
        <v>f</v>
      </c>
      <c r="CD35" s="28" t="str">
        <f>IF(AND(AO34&lt;&gt;"",AP34&lt;&gt;""),IF(AO34&gt;AP34,"c","f"),0)</f>
        <v>c</v>
      </c>
      <c r="CE35" s="28">
        <f>COUNTIF(BZ35:CD35,"c")</f>
        <v>3</v>
      </c>
      <c r="CF35" s="28">
        <f>COUNTIF(BZ35:CD35,"f")</f>
        <v>2</v>
      </c>
    </row>
    <row r="36" spans="1:85" s="5" customFormat="1" ht="30" customHeight="1" x14ac:dyDescent="0.2">
      <c r="A36" s="29">
        <v>6</v>
      </c>
      <c r="B36" s="30"/>
      <c r="C36" s="210" t="s">
        <v>38</v>
      </c>
      <c r="D36" s="316" t="str">
        <f>REPT('lista di qualificazione'!B15,1)</f>
        <v>PAGLIA PAUL - A. POVIGLIO (RE)</v>
      </c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7"/>
      <c r="R36" s="211" t="s">
        <v>18</v>
      </c>
      <c r="S36" s="318" t="str">
        <f>REPT(D34,1)</f>
        <v>PUGLISI FERRUCCIO - TT ARSENAL (RE)</v>
      </c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44"/>
      <c r="AG36" s="31">
        <v>3</v>
      </c>
      <c r="AH36" s="32">
        <v>11</v>
      </c>
      <c r="AI36" s="33">
        <v>7</v>
      </c>
      <c r="AJ36" s="34">
        <v>11</v>
      </c>
      <c r="AK36" s="31">
        <v>6</v>
      </c>
      <c r="AL36" s="32">
        <v>11</v>
      </c>
      <c r="AM36" s="33"/>
      <c r="AN36" s="34"/>
      <c r="AO36" s="31"/>
      <c r="AP36" s="34"/>
      <c r="AQ36" s="17">
        <f t="shared" si="2"/>
        <v>0</v>
      </c>
      <c r="AR36" s="17">
        <f t="shared" si="2"/>
        <v>3</v>
      </c>
      <c r="AS36" s="18"/>
      <c r="AT36" s="18"/>
      <c r="AU36" s="18"/>
      <c r="AV36" s="18"/>
      <c r="AW36" s="242" t="str">
        <f>A39</f>
        <v>PUGLISI FERRUCCIO - TT ARSENAL (RE)</v>
      </c>
      <c r="AX36" s="243"/>
      <c r="AY36" s="204" t="str">
        <f>REPT(D36,1)</f>
        <v>PAGLIA PAUL - A. POVIGLIO (RE)</v>
      </c>
      <c r="AZ36" s="26"/>
      <c r="BA36" s="7" t="str">
        <f>IF(AQ35="","0",IF(AR35&gt;AQ35,"2",IF(AR35&lt;AQ35,"0")))</f>
        <v>0</v>
      </c>
      <c r="BB36" s="7" t="str">
        <f>IF(AQ36="","0",IF(AQ36&gt;AR36,"2",IF(AQ36&lt;AR36,"0")))</f>
        <v>0</v>
      </c>
      <c r="BC36" s="212">
        <f>SUM(BA36+BB36)</f>
        <v>0</v>
      </c>
      <c r="BD36" s="213"/>
      <c r="BE36" s="8" t="str">
        <f>IF(BA36&gt;BA37,"1",IF(BA36&lt;BA37,"0","0"))</f>
        <v>0</v>
      </c>
      <c r="BF36" s="8" t="str">
        <f>IF(BB36&gt;BB35,"1",IF(BB36&lt;BB35,"0","0"))</f>
        <v>0</v>
      </c>
      <c r="BG36" s="206">
        <f>SUM(BE36+BF36)</f>
        <v>0</v>
      </c>
      <c r="BH36" s="27"/>
      <c r="BI36" s="8" t="str">
        <f>IF(BA36&lt;BA37,"1",IF(BA36&gt;BA37,"0","0"))</f>
        <v>1</v>
      </c>
      <c r="BJ36" s="8" t="str">
        <f>IF(BB36&lt;BB35,"1",IF(BB36&gt;BB35,"0","0"))</f>
        <v>1</v>
      </c>
      <c r="BK36" s="207">
        <f>SUM(BI36+BJ36)</f>
        <v>2</v>
      </c>
      <c r="BL36" s="208">
        <f>SUM(CE37+CF36)</f>
        <v>0</v>
      </c>
      <c r="BM36" s="208">
        <f>SUM(CE36+CF37)</f>
        <v>6</v>
      </c>
      <c r="BN36" s="208">
        <f>SUM(BL36-BM36)</f>
        <v>-6</v>
      </c>
      <c r="BO36" s="208">
        <f>SUM(AH35+AJ35+AL35+AN35+AP35+AG36+AI36+AK36+AM36+AO36)</f>
        <v>35</v>
      </c>
      <c r="BP36" s="208">
        <f>SUM(AG35+AI35+AK35+AM35+AO35+AH36+AJ36+AL36+AN36+AP36)</f>
        <v>66</v>
      </c>
      <c r="BQ36" s="208">
        <f>SUM(BO36-BP36)</f>
        <v>-31</v>
      </c>
      <c r="BR36" s="209">
        <f>BC36*BR32</f>
        <v>0</v>
      </c>
      <c r="BS36" s="209">
        <f>SUM(BN36*BN32)</f>
        <v>-0.60000000000000009</v>
      </c>
      <c r="BT36" s="209">
        <f>SUM(BQ36*BQ32)</f>
        <v>-3.1E-2</v>
      </c>
      <c r="BU36" s="209">
        <f>SUM(BL36*BL32)</f>
        <v>0</v>
      </c>
      <c r="BV36" s="209">
        <f>SUM(BO36*BO32)</f>
        <v>3.4999999999999997E-5</v>
      </c>
      <c r="BW36" s="209">
        <f>SUM(BR36+BS36+BT36+BU36+BV36)</f>
        <v>-0.63096500000000011</v>
      </c>
      <c r="BX36" s="209">
        <f>IF(BW36&lt;MAX(BW35:BW37),BW36,"")</f>
        <v>-0.63096500000000011</v>
      </c>
      <c r="BY36" s="209">
        <f>IF(BX36&lt;MAX(BX35:BX37),BX36,"")</f>
        <v>-0.63096500000000011</v>
      </c>
      <c r="BZ36" s="28" t="str">
        <f>IF(AND(AG35&lt;&gt;"",AH35&lt;&gt;""),IF(AG35&gt;AH35,"c","f"),0)</f>
        <v>c</v>
      </c>
      <c r="CA36" s="28" t="str">
        <f>IF(AND(AI35&lt;&gt;"",AJ35&lt;&gt;""),IF(AI35&gt;AJ35,"c","f"),0)</f>
        <v>c</v>
      </c>
      <c r="CB36" s="28" t="str">
        <f>IF(AND(AK35&lt;&gt;"",AL35&lt;&gt;""),IF(AK35&gt;AL35,"c","f"),0)</f>
        <v>c</v>
      </c>
      <c r="CC36" s="28">
        <f>IF(AND(AM35&lt;&gt;"",AN35&lt;&gt;""),IF(AM35&gt;AN35,"c","f"),0)</f>
        <v>0</v>
      </c>
      <c r="CD36" s="28">
        <f>IF(AND(AO35&lt;&gt;"",AP35&lt;&gt;""),IF(AO35&gt;AP35,"c","f"),0)</f>
        <v>0</v>
      </c>
      <c r="CE36" s="28">
        <f>COUNTIF(BZ36:CD36,"c")</f>
        <v>3</v>
      </c>
      <c r="CF36" s="28">
        <f>COUNTIF(BZ36:CD36,"f")</f>
        <v>0</v>
      </c>
    </row>
    <row r="37" spans="1:85" s="5" customFormat="1" ht="24" customHeight="1" thickBot="1" x14ac:dyDescent="0.25">
      <c r="A37" s="244" t="s">
        <v>39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6"/>
      <c r="AT37" s="6"/>
      <c r="AU37" s="6"/>
      <c r="AV37" s="6"/>
      <c r="AW37" s="242" t="str">
        <f>A40</f>
        <v>SCRIGNOLI M. ANDREA - C.D. BPR BANCA (MO)</v>
      </c>
      <c r="AX37" s="243"/>
      <c r="AY37" s="204" t="str">
        <f>REPT(D35,1)</f>
        <v>SCRIGNOLI M. ANDREA - C.D. BPR BANCA (MO)</v>
      </c>
      <c r="AZ37" s="214" t="str">
        <f>IF(AR34="","0",IF(AQ34&gt;AR34,"0", IF(AR34&gt;AQ34,"2")))</f>
        <v>0</v>
      </c>
      <c r="BA37" s="214" t="str">
        <f>IF(AQ35="","0",IF(AQ35&gt;AR35,"2",IF(AQ35&lt;AR35,"0")))</f>
        <v>2</v>
      </c>
      <c r="BB37" s="26"/>
      <c r="BC37" s="205">
        <f>SUM(AZ37+BA37)</f>
        <v>2</v>
      </c>
      <c r="BD37" s="8" t="str">
        <f>IF(AZ37&gt;AZ35,"1",IF(AZ37&lt;AZ35,"0","0"))</f>
        <v>0</v>
      </c>
      <c r="BE37" s="8" t="str">
        <f>IF(BA37&gt;BA36,"1",IF(BA37&lt;BA36,"0","0"))</f>
        <v>1</v>
      </c>
      <c r="BF37" s="27"/>
      <c r="BG37" s="206">
        <f>SUM(BD37+BE37)</f>
        <v>1</v>
      </c>
      <c r="BH37" s="8" t="str">
        <f>IF(AZ37&lt;AZ35,"1",IF(AZ37&gt;AZ35,"0","0"))</f>
        <v>1</v>
      </c>
      <c r="BI37" s="8" t="str">
        <f>IF(BA37&lt;BA36,"1",IF(BA37&gt;BA36,"0","0"))</f>
        <v>0</v>
      </c>
      <c r="BJ37" s="27"/>
      <c r="BK37" s="207">
        <f>SUM(BH37+BI37)</f>
        <v>1</v>
      </c>
      <c r="BL37" s="208">
        <f>SUM(CF35+CE36)</f>
        <v>5</v>
      </c>
      <c r="BM37" s="208">
        <f>SUM(CE35+CF36)</f>
        <v>3</v>
      </c>
      <c r="BN37" s="208">
        <f>SUM(BL37-BM37)</f>
        <v>2</v>
      </c>
      <c r="BO37" s="208">
        <f>SUM(AH34+AJ34+AL34+AN34+AP34+AG35+AI35+AK35+AM35+AO35)</f>
        <v>70</v>
      </c>
      <c r="BP37" s="208">
        <f>SUM(AG34+AI34+AK34+AM34+AO34+AH35+AJ35+AL35+AN35+AP35)</f>
        <v>60</v>
      </c>
      <c r="BQ37" s="208">
        <f>SUM(BO37-BP37)</f>
        <v>10</v>
      </c>
      <c r="BR37" s="209">
        <f>BC37*BR32</f>
        <v>200000</v>
      </c>
      <c r="BS37" s="209">
        <f>SUM(BN37*BN32)</f>
        <v>0.2</v>
      </c>
      <c r="BT37" s="209">
        <f>SUM(BQ37*BQ32)</f>
        <v>0.01</v>
      </c>
      <c r="BU37" s="209">
        <f>SUM(BL37*BL32)</f>
        <v>5.0000000000000001E-4</v>
      </c>
      <c r="BV37" s="209">
        <f>SUM(BO37*BO32)</f>
        <v>6.9999999999999994E-5</v>
      </c>
      <c r="BW37" s="209">
        <f>SUM(BR37+BS37+BT37+BU37+BV37)</f>
        <v>200000.21057000002</v>
      </c>
      <c r="BX37" s="209">
        <f>IF(BW37&lt;MAX(BW35:BW37),BW37,"")</f>
        <v>200000.21057000002</v>
      </c>
      <c r="BY37" s="209" t="str">
        <f>IF(BX37&lt;MAX(BX35:BX37),BX37,"")</f>
        <v/>
      </c>
      <c r="BZ37" s="28" t="str">
        <f>IF(AND(AG36&lt;&gt;"",AH36&lt;&gt;""),IF(AG36&gt;AH36,"c","f"),0)</f>
        <v>f</v>
      </c>
      <c r="CA37" s="28" t="str">
        <f>IF(AND(AI36&lt;&gt;"",AJ36&lt;&gt;""),IF(AI36&gt;AJ36,"c","f"),0)</f>
        <v>f</v>
      </c>
      <c r="CB37" s="28" t="str">
        <f>IF(AND(AK36&lt;&gt;"",AL36&lt;&gt;""),IF(AK36&gt;AL36,"c","f"),0)</f>
        <v>f</v>
      </c>
      <c r="CC37" s="28">
        <f>IF(AND(AM36&lt;&gt;"",AN36&lt;&gt;""),IF(AM36&gt;AN36,"c","f"),0)</f>
        <v>0</v>
      </c>
      <c r="CD37" s="28">
        <f>IF(AND(AO36&lt;&gt;"",AP36&lt;&gt;""),IF(AO36&gt;AP36,"c","f"),0)</f>
        <v>0</v>
      </c>
      <c r="CE37" s="28">
        <f>COUNTIF(BZ37:CD37,"c")</f>
        <v>0</v>
      </c>
      <c r="CF37" s="28">
        <f>COUNTIF(BZ37:CD37,"f")</f>
        <v>3</v>
      </c>
    </row>
    <row r="38" spans="1:85" s="5" customFormat="1" ht="24" customHeight="1" x14ac:dyDescent="0.2">
      <c r="A38" s="245" t="s">
        <v>40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7"/>
      <c r="Z38" s="248" t="s">
        <v>41</v>
      </c>
      <c r="AA38" s="249"/>
      <c r="AB38" s="250"/>
      <c r="AC38" s="248" t="s">
        <v>42</v>
      </c>
      <c r="AD38" s="250"/>
      <c r="AE38" s="248" t="s">
        <v>43</v>
      </c>
      <c r="AF38" s="250"/>
      <c r="AG38" s="248" t="s">
        <v>44</v>
      </c>
      <c r="AH38" s="250"/>
      <c r="AI38" s="248" t="s">
        <v>45</v>
      </c>
      <c r="AJ38" s="250"/>
      <c r="AK38" s="248" t="s">
        <v>24</v>
      </c>
      <c r="AL38" s="250"/>
      <c r="AM38" s="248" t="s">
        <v>46</v>
      </c>
      <c r="AN38" s="250"/>
      <c r="AO38" s="248" t="s">
        <v>47</v>
      </c>
      <c r="AP38" s="250"/>
      <c r="AQ38" s="251" t="s">
        <v>48</v>
      </c>
      <c r="AR38" s="252"/>
      <c r="AS38" s="35"/>
      <c r="AT38" s="35"/>
      <c r="AU38" s="35"/>
      <c r="AV38" s="35"/>
      <c r="AW38" s="35"/>
      <c r="AX38" s="215"/>
      <c r="AY38" s="216" t="s">
        <v>49</v>
      </c>
      <c r="AZ38" s="217" t="s">
        <v>50</v>
      </c>
      <c r="BA38" s="218" t="s">
        <v>126</v>
      </c>
      <c r="BB38" s="36"/>
      <c r="BD38" s="219"/>
      <c r="BE38" s="219"/>
      <c r="BF38" s="220"/>
      <c r="BG38" s="220"/>
      <c r="BH38" s="220"/>
      <c r="BI38" s="220"/>
      <c r="BJ38" s="220"/>
      <c r="BK38" s="220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0"/>
      <c r="CA38" s="220"/>
      <c r="CB38" s="220"/>
      <c r="CC38" s="220"/>
      <c r="CD38" s="220"/>
    </row>
    <row r="39" spans="1:85" s="5" customFormat="1" ht="24" customHeight="1" x14ac:dyDescent="0.2">
      <c r="A39" s="236" t="str">
        <f>IF(BW35=MAX(BW35:BW37),AY35,IF(BW36=MAX(BW35:BW37),AY36,IF(BW37=MAX(BW35:BW37),AY37,D34)))</f>
        <v>PUGLISI FERRUCCIO - TT ARSENAL (RE)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8"/>
      <c r="Z39" s="239">
        <f>IF(A39=AY35,BC35,IF(A39=AY36,BC36,IF(A39=AY37,BC37,"0")))</f>
        <v>4</v>
      </c>
      <c r="AA39" s="240"/>
      <c r="AB39" s="241"/>
      <c r="AC39" s="233">
        <f>IF(A39=AY35,BG35,IF(A39=AY36,BG36,IF(A39=AY37,BG37,"0")))</f>
        <v>2</v>
      </c>
      <c r="AD39" s="235"/>
      <c r="AE39" s="233">
        <f>IF(A39=AY35,BK35,IF(A39=AY36,BK36,IF(A39=AY37,BK37,"0")))</f>
        <v>0</v>
      </c>
      <c r="AF39" s="235"/>
      <c r="AG39" s="233">
        <f>IF(A39=AY35,BL35,IF(A39=AY36,BL36,IF(A39=AY37,BL37,"0")))</f>
        <v>6</v>
      </c>
      <c r="AH39" s="235"/>
      <c r="AI39" s="233">
        <f>IF(A39=AY35,BM35,IF(A39=AY36,BM36,IF(A39=AY37,BM37,"0")))</f>
        <v>2</v>
      </c>
      <c r="AJ39" s="235"/>
      <c r="AK39" s="233">
        <f>SUM(AG39-AI39)</f>
        <v>4</v>
      </c>
      <c r="AL39" s="235"/>
      <c r="AM39" s="233">
        <f>IF(A39=AY35,BO35,IF(A39=AY36,BO36,IF(A39=AY37,BO37,"0")))</f>
        <v>74</v>
      </c>
      <c r="AN39" s="235"/>
      <c r="AO39" s="233">
        <f>IF(A39=AY35,BP35,IF(A39=AY36,BP36,IF(A39=AY37,BP37,"0")))</f>
        <v>53</v>
      </c>
      <c r="AP39" s="235"/>
      <c r="AQ39" s="233">
        <f>SUM(AM39-AO39)</f>
        <v>21</v>
      </c>
      <c r="AR39" s="234"/>
      <c r="AS39" s="37"/>
      <c r="AT39" s="37"/>
      <c r="AU39" s="37"/>
      <c r="AV39" s="37"/>
      <c r="AW39" s="37"/>
      <c r="AX39" s="222"/>
      <c r="AY39" s="223" t="str">
        <f>IF(BW35=MAX(BW35:BW37),AY35,"")</f>
        <v>PUGLISI FERRUCCIO - TT ARSENAL (RE)</v>
      </c>
      <c r="AZ39" s="38" t="str">
        <f>IF(BX35=MAX(BX35:BX37),AY35,"")</f>
        <v/>
      </c>
      <c r="BA39" s="39" t="str">
        <f>IF(BY35=MAX(BY35:BY37),AY35,"")</f>
        <v/>
      </c>
      <c r="BB39" s="37"/>
      <c r="BD39" s="37"/>
      <c r="BE39" s="37"/>
      <c r="BF39" s="220"/>
      <c r="BG39" s="220"/>
      <c r="BH39" s="40" t="str">
        <f>IF(BG39="1","0",IF(BG39="0","1",""))</f>
        <v/>
      </c>
      <c r="BI39" s="220"/>
      <c r="BJ39" s="220"/>
      <c r="BK39" s="220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0"/>
      <c r="CA39" s="220"/>
      <c r="CB39" s="220"/>
      <c r="CC39" s="220"/>
      <c r="CD39" s="220"/>
    </row>
    <row r="40" spans="1:85" s="5" customFormat="1" ht="24" customHeight="1" x14ac:dyDescent="0.2">
      <c r="A40" s="236" t="str">
        <f>IF(BX35=MAX(BX35:BX37),AY35,IF(BX36=MAX(BX35:BX37),AY36,IF(BX37=MAX(BX35:BX37),AY37,D35)))</f>
        <v>SCRIGNOLI M. ANDREA - C.D. BPR BANCA (MO)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8"/>
      <c r="Z40" s="239">
        <f>IF(A40=AY35,BC35,IF(A40=AY36,BC36,IF(A40=AY37,BC37,"0")))</f>
        <v>2</v>
      </c>
      <c r="AA40" s="240"/>
      <c r="AB40" s="241"/>
      <c r="AC40" s="233">
        <f>IF(A40=AY35,BG35,IF(A40=AY36,BG36,IF(A40=AY37,BG37,"0")))</f>
        <v>1</v>
      </c>
      <c r="AD40" s="235"/>
      <c r="AE40" s="233">
        <f>IF(A40=AY35,BK35,IF(A40=AY36,BK36,IF(A40=AY37,BK37,"0")))</f>
        <v>1</v>
      </c>
      <c r="AF40" s="235"/>
      <c r="AG40" s="233">
        <f>IF(A40=AY35,BL35,IF(A40=AY36,BL36,IF(A40=AY37,BL37,"0")))</f>
        <v>5</v>
      </c>
      <c r="AH40" s="235"/>
      <c r="AI40" s="233">
        <f>IF(A40=AY35,BM35,IF(A40=AY36,BM36,IF(A40=AY37,BM37,"0")))</f>
        <v>3</v>
      </c>
      <c r="AJ40" s="235"/>
      <c r="AK40" s="233">
        <f>SUM(AG40-AI40)</f>
        <v>2</v>
      </c>
      <c r="AL40" s="235"/>
      <c r="AM40" s="233">
        <f>IF(A40=AY35,BO35,IF(A40=AY36,BO36,IF(A40=AY37,BO37,"0")))</f>
        <v>70</v>
      </c>
      <c r="AN40" s="235"/>
      <c r="AO40" s="233">
        <f>IF(A40=AY35,BP35,IF(A40=AY36,BP36,IF(A40=AY37,BP37,"0")))</f>
        <v>60</v>
      </c>
      <c r="AP40" s="235"/>
      <c r="AQ40" s="233">
        <f>SUM(AM40-AO40)</f>
        <v>10</v>
      </c>
      <c r="AR40" s="234"/>
      <c r="AS40" s="37"/>
      <c r="AT40" s="37"/>
      <c r="AU40" s="37"/>
      <c r="AV40" s="37"/>
      <c r="AW40" s="37"/>
      <c r="AX40" s="222"/>
      <c r="AY40" s="223" t="str">
        <f>IF(BW36=MAX(BW35:BW37),AY36,"")</f>
        <v/>
      </c>
      <c r="AZ40" s="38" t="str">
        <f>IF(BX36=MAX(BX35:BX37),AY36,"")</f>
        <v/>
      </c>
      <c r="BA40" s="39" t="str">
        <f>IF(BY36=MAX(BY35:BY37),AY36,"")</f>
        <v>PAGLIA PAUL - A. POVIGLIO (RE)</v>
      </c>
      <c r="BB40" s="37"/>
      <c r="BD40" s="37"/>
      <c r="BE40" s="37"/>
      <c r="BF40" s="40"/>
      <c r="BG40" s="40"/>
      <c r="BH40" s="40"/>
      <c r="BI40" s="40"/>
      <c r="BJ40" s="40"/>
      <c r="BK40" s="40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40"/>
      <c r="CA40" s="40"/>
      <c r="CB40" s="40"/>
      <c r="CC40" s="40"/>
      <c r="CD40" s="40"/>
    </row>
    <row r="41" spans="1:85" s="5" customFormat="1" ht="24" customHeight="1" thickBot="1" x14ac:dyDescent="0.25">
      <c r="A41" s="322" t="str">
        <f>IF(BY35=MAX(BY35:BY37),AY35,IF(BY36=MAX(BY35:BY37),AY36,IF(BY37=MAX(BY35:BY37),AY37,D36)))</f>
        <v>PAGLIA PAUL - A. POVIGLIO (RE)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4"/>
      <c r="Z41" s="307">
        <f>IF(A41=AY35,BC35,IF(A41=AY36,BC36,IF(A41=AY37,BC37,"0")))</f>
        <v>0</v>
      </c>
      <c r="AA41" s="308"/>
      <c r="AB41" s="309"/>
      <c r="AC41" s="310">
        <f>IF(A41=AY35,BG35,IF(A41=AY36,BG36,IF(A41=AY37,BG37,"0")))</f>
        <v>0</v>
      </c>
      <c r="AD41" s="312"/>
      <c r="AE41" s="310">
        <f>IF(A41=AY35,BK35,IF(A41=AY36,BK36,IF(A41=AY37,BK37,"0")))</f>
        <v>2</v>
      </c>
      <c r="AF41" s="312"/>
      <c r="AG41" s="310">
        <f>IF(A41=AY35,BL35,IF(A41=AY36,BL36,IF(A41=AY37,BL37,"0")))</f>
        <v>0</v>
      </c>
      <c r="AH41" s="312"/>
      <c r="AI41" s="310">
        <f>IF(A41=AY35,BM35,IF(A41=AY36,BM36,IF(A41=AY37,BM37,"0")))</f>
        <v>6</v>
      </c>
      <c r="AJ41" s="312"/>
      <c r="AK41" s="310">
        <f>SUM(AG41-AI41)</f>
        <v>-6</v>
      </c>
      <c r="AL41" s="312"/>
      <c r="AM41" s="310">
        <f>IF(A41=AY35,BO35,IF(A41=AY36,BO36,IF(A41=AY37,BO37,"0")))</f>
        <v>35</v>
      </c>
      <c r="AN41" s="312"/>
      <c r="AO41" s="310">
        <f>IF(A41=AY35,BP35,IF(A41=AY36,BP36,IF(A41=AY37,BP37,"0")))</f>
        <v>66</v>
      </c>
      <c r="AP41" s="312"/>
      <c r="AQ41" s="310">
        <f>SUM(AM41-AO41)</f>
        <v>-31</v>
      </c>
      <c r="AR41" s="311"/>
      <c r="AS41" s="37"/>
      <c r="AT41" s="37"/>
      <c r="AU41" s="37"/>
      <c r="AV41" s="37"/>
      <c r="AW41" s="37"/>
      <c r="AX41" s="222"/>
      <c r="AY41" s="225" t="str">
        <f>IF(BW37=MAX(BW35:BW37),AY37,"")</f>
        <v/>
      </c>
      <c r="AZ41" s="41" t="str">
        <f>IF(BX37=MAX(BX35:BX37),AY37,"")</f>
        <v>SCRIGNOLI M. ANDREA - C.D. BPR BANCA (MO)</v>
      </c>
      <c r="BA41" s="42" t="str">
        <f>IF(BY37=MAX(BY35:BY37),AY37,"")</f>
        <v/>
      </c>
      <c r="BB41" s="37"/>
      <c r="BD41" s="37"/>
      <c r="BE41" s="37"/>
      <c r="BF41" s="40"/>
      <c r="BG41" s="40"/>
      <c r="BH41" s="40"/>
      <c r="BI41" s="40"/>
      <c r="BJ41" s="40"/>
      <c r="BK41" s="40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40"/>
      <c r="CA41" s="40"/>
      <c r="CB41" s="40"/>
      <c r="CC41" s="40"/>
      <c r="CD41" s="40"/>
    </row>
    <row r="42" spans="1:85" s="5" customFormat="1" ht="24" customHeight="1" x14ac:dyDescent="0.2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19"/>
      <c r="AA42" s="219"/>
      <c r="AB42" s="219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222"/>
      <c r="AY42" s="227"/>
      <c r="AZ42" s="37"/>
      <c r="BA42" s="37"/>
      <c r="BB42" s="37"/>
      <c r="BD42" s="37"/>
      <c r="BE42" s="37"/>
      <c r="BF42" s="40"/>
      <c r="BG42" s="40"/>
      <c r="BH42" s="40"/>
      <c r="BI42" s="40"/>
      <c r="BJ42" s="40"/>
      <c r="BK42" s="40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40"/>
      <c r="CA42" s="40"/>
      <c r="CB42" s="40"/>
      <c r="CC42" s="40"/>
      <c r="CD42" s="40"/>
    </row>
    <row r="43" spans="1:85" s="5" customFormat="1" ht="24" customHeight="1" x14ac:dyDescent="0.2">
      <c r="A43" s="226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19"/>
      <c r="AA43" s="219"/>
      <c r="AB43" s="219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222"/>
      <c r="AY43" s="227"/>
      <c r="AZ43" s="37"/>
      <c r="BA43" s="37"/>
      <c r="BB43" s="37"/>
      <c r="BD43" s="37"/>
      <c r="BE43" s="37"/>
      <c r="BF43" s="40"/>
      <c r="BG43" s="40"/>
      <c r="BH43" s="40"/>
      <c r="BI43" s="40"/>
      <c r="BJ43" s="40"/>
      <c r="BK43" s="40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40"/>
      <c r="CA43" s="40"/>
      <c r="CB43" s="40"/>
      <c r="CC43" s="40"/>
      <c r="CD43" s="40"/>
    </row>
    <row r="45" spans="1:85" s="40" customFormat="1" ht="21.75" customHeight="1" x14ac:dyDescent="0.2">
      <c r="A45" s="300" t="s">
        <v>0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1"/>
      <c r="AT45" s="1"/>
      <c r="AU45" s="1"/>
      <c r="AV45" s="130"/>
      <c r="AW45" s="130"/>
      <c r="BD45" s="131"/>
      <c r="BE45" s="131"/>
      <c r="BF45" s="131"/>
      <c r="BG45" s="131"/>
      <c r="BH45" s="131"/>
      <c r="BI45" s="131"/>
      <c r="BJ45" s="131"/>
      <c r="BK45" s="131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</row>
    <row r="46" spans="1:85" s="40" customFormat="1" ht="21.75" customHeight="1" x14ac:dyDescent="0.2">
      <c r="A46" s="296" t="s">
        <v>1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"/>
      <c r="AT46" s="2"/>
      <c r="AU46" s="2"/>
      <c r="AV46" s="130"/>
      <c r="AW46" s="130"/>
      <c r="BD46" s="131"/>
      <c r="BE46" s="131"/>
      <c r="BF46" s="131"/>
      <c r="BG46" s="131"/>
      <c r="BH46" s="131"/>
      <c r="BI46" s="131"/>
      <c r="BJ46" s="131"/>
      <c r="BK46" s="131"/>
      <c r="BL46" s="132">
        <v>1E-4</v>
      </c>
      <c r="BM46" s="132"/>
      <c r="BN46" s="132">
        <v>0.1</v>
      </c>
      <c r="BO46" s="132">
        <v>9.9999999999999995E-7</v>
      </c>
      <c r="BP46" s="132"/>
      <c r="BQ46" s="132">
        <v>1E-3</v>
      </c>
      <c r="BR46" s="132">
        <v>100000</v>
      </c>
      <c r="BS46" s="132"/>
      <c r="BT46" s="132"/>
      <c r="BU46" s="132"/>
      <c r="BV46" s="132"/>
      <c r="BW46" s="132"/>
      <c r="BX46" s="132"/>
      <c r="BY46" s="132"/>
      <c r="BZ46" s="132"/>
    </row>
    <row r="47" spans="1:85" s="40" customFormat="1" ht="24" customHeight="1" x14ac:dyDescent="0.2">
      <c r="A47" s="279" t="str">
        <f>A32</f>
        <v xml:space="preserve">Cat.  OPEN 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 t="s">
        <v>54</v>
      </c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133"/>
      <c r="AJ47" s="133"/>
      <c r="AK47" s="302"/>
      <c r="AL47" s="302"/>
      <c r="AM47" s="302"/>
      <c r="AN47" s="302"/>
      <c r="AO47" s="302"/>
      <c r="AP47" s="302"/>
      <c r="AQ47" s="302"/>
      <c r="AR47" s="302"/>
      <c r="AS47" s="3"/>
      <c r="AT47" s="3"/>
      <c r="AU47" s="3"/>
      <c r="AV47" s="134"/>
      <c r="AW47" s="334" t="s">
        <v>11</v>
      </c>
      <c r="AX47" s="334"/>
      <c r="AY47" s="334"/>
      <c r="AZ47" s="334"/>
      <c r="BA47" s="334"/>
      <c r="BB47" s="334"/>
      <c r="BC47" s="334"/>
      <c r="BD47" s="333" t="s">
        <v>12</v>
      </c>
      <c r="BE47" s="333"/>
      <c r="BF47" s="333"/>
      <c r="BG47" s="333"/>
      <c r="BH47" s="295" t="s">
        <v>13</v>
      </c>
      <c r="BI47" s="295"/>
      <c r="BJ47" s="295"/>
      <c r="BK47" s="295"/>
      <c r="BL47" s="335" t="s">
        <v>14</v>
      </c>
      <c r="BM47" s="335"/>
      <c r="BN47" s="335"/>
      <c r="BO47" s="335" t="s">
        <v>15</v>
      </c>
      <c r="BP47" s="335"/>
      <c r="BQ47" s="335"/>
      <c r="BR47" s="336" t="s">
        <v>89</v>
      </c>
      <c r="BS47" s="337"/>
      <c r="BT47" s="337"/>
      <c r="BU47" s="337"/>
      <c r="BV47" s="337"/>
      <c r="BW47" s="337"/>
      <c r="BX47" s="337"/>
      <c r="BY47" s="337"/>
      <c r="BZ47" s="338"/>
      <c r="CA47" s="257" t="s">
        <v>16</v>
      </c>
      <c r="CB47" s="258"/>
      <c r="CC47" s="258"/>
      <c r="CD47" s="258"/>
      <c r="CE47" s="258"/>
      <c r="CF47" s="10"/>
      <c r="CG47" s="11"/>
    </row>
    <row r="48" spans="1:85" s="40" customFormat="1" ht="21.75" customHeight="1" x14ac:dyDescent="0.2">
      <c r="A48" s="7" t="s">
        <v>90</v>
      </c>
      <c r="B48" s="7" t="s">
        <v>3</v>
      </c>
      <c r="C48" s="339" t="s">
        <v>4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40" t="s">
        <v>5</v>
      </c>
      <c r="AH48" s="340"/>
      <c r="AI48" s="340" t="s">
        <v>6</v>
      </c>
      <c r="AJ48" s="340"/>
      <c r="AK48" s="340" t="s">
        <v>7</v>
      </c>
      <c r="AL48" s="340"/>
      <c r="AM48" s="340" t="s">
        <v>8</v>
      </c>
      <c r="AN48" s="340"/>
      <c r="AO48" s="340" t="s">
        <v>9</v>
      </c>
      <c r="AP48" s="340"/>
      <c r="AQ48" s="341" t="s">
        <v>10</v>
      </c>
      <c r="AR48" s="341"/>
      <c r="AS48" s="9"/>
      <c r="AT48" s="9"/>
      <c r="AU48" s="9"/>
      <c r="AV48" s="134"/>
      <c r="AW48" s="136" t="s">
        <v>19</v>
      </c>
      <c r="AX48" s="137" t="s">
        <v>20</v>
      </c>
      <c r="AY48" s="137" t="s">
        <v>21</v>
      </c>
      <c r="AZ48" s="137" t="s">
        <v>91</v>
      </c>
      <c r="BA48" s="137" t="s">
        <v>92</v>
      </c>
      <c r="BB48" s="137" t="s">
        <v>93</v>
      </c>
      <c r="BC48" s="138" t="s">
        <v>22</v>
      </c>
      <c r="BD48" s="135" t="s">
        <v>94</v>
      </c>
      <c r="BE48" s="135" t="s">
        <v>95</v>
      </c>
      <c r="BF48" s="135" t="s">
        <v>96</v>
      </c>
      <c r="BG48" s="135" t="s">
        <v>97</v>
      </c>
      <c r="BH48" s="135" t="s">
        <v>94</v>
      </c>
      <c r="BI48" s="135" t="s">
        <v>95</v>
      </c>
      <c r="BJ48" s="135" t="s">
        <v>96</v>
      </c>
      <c r="BK48" s="139" t="s">
        <v>98</v>
      </c>
      <c r="BL48" s="140" t="s">
        <v>99</v>
      </c>
      <c r="BM48" s="140" t="s">
        <v>100</v>
      </c>
      <c r="BN48" s="140" t="s">
        <v>101</v>
      </c>
      <c r="BO48" s="141" t="s">
        <v>25</v>
      </c>
      <c r="BP48" s="141" t="s">
        <v>26</v>
      </c>
      <c r="BQ48" s="141" t="s">
        <v>27</v>
      </c>
      <c r="BR48" s="141" t="s">
        <v>28</v>
      </c>
      <c r="BS48" s="141" t="s">
        <v>24</v>
      </c>
      <c r="BT48" s="141" t="s">
        <v>27</v>
      </c>
      <c r="BU48" s="141" t="s">
        <v>23</v>
      </c>
      <c r="BV48" s="141" t="s">
        <v>25</v>
      </c>
      <c r="BW48" s="142" t="s">
        <v>102</v>
      </c>
      <c r="BX48" s="143" t="s">
        <v>103</v>
      </c>
      <c r="BY48" s="143" t="s">
        <v>104</v>
      </c>
      <c r="BZ48" s="143" t="s">
        <v>105</v>
      </c>
      <c r="CA48" s="19" t="s">
        <v>29</v>
      </c>
      <c r="CB48" s="19" t="s">
        <v>30</v>
      </c>
      <c r="CC48" s="19" t="s">
        <v>31</v>
      </c>
      <c r="CD48" s="19" t="s">
        <v>32</v>
      </c>
      <c r="CE48" s="19" t="s">
        <v>33</v>
      </c>
      <c r="CF48" s="19" t="s">
        <v>34</v>
      </c>
      <c r="CG48" s="19" t="s">
        <v>35</v>
      </c>
    </row>
    <row r="49" spans="1:85" s="40" customFormat="1" ht="30" customHeight="1" x14ac:dyDescent="0.2">
      <c r="A49" s="20">
        <v>7</v>
      </c>
      <c r="B49" s="144">
        <v>11.2</v>
      </c>
      <c r="C49" s="145" t="s">
        <v>17</v>
      </c>
      <c r="D49" s="280" t="str">
        <f>REPT('lista di qualificazione'!B7,1)</f>
        <v>RUBINI MASSIMO - TT ZINELLA (BO)</v>
      </c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1"/>
      <c r="R49" s="146" t="s">
        <v>18</v>
      </c>
      <c r="S49" s="303" t="str">
        <f>REPT(D51,1)</f>
        <v>LAZZARETTI ITALO - TT ARSENAL (RE)</v>
      </c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5"/>
      <c r="AG49" s="12">
        <v>11</v>
      </c>
      <c r="AH49" s="13">
        <v>7</v>
      </c>
      <c r="AI49" s="14">
        <v>11</v>
      </c>
      <c r="AJ49" s="15">
        <v>7</v>
      </c>
      <c r="AK49" s="12">
        <v>11</v>
      </c>
      <c r="AL49" s="13">
        <v>6</v>
      </c>
      <c r="AM49" s="14"/>
      <c r="AN49" s="15"/>
      <c r="AO49" s="12"/>
      <c r="AP49" s="16"/>
      <c r="AQ49" s="17">
        <f t="shared" ref="AQ49:AQ54" si="3">IF(AG49="","",IF(AG49&lt;&gt;"",CF49))</f>
        <v>3</v>
      </c>
      <c r="AR49" s="17">
        <f t="shared" ref="AR49:AR54" si="4">IF(AG49="","",IF(AG49&lt;&gt;"",CG49))</f>
        <v>0</v>
      </c>
      <c r="AS49" s="18"/>
      <c r="AT49" s="18"/>
      <c r="AU49" s="18"/>
      <c r="AV49" s="147" t="str">
        <f>REPT(D49,1)</f>
        <v>RUBINI MASSIMO - TT ZINELLA (BO)</v>
      </c>
      <c r="AW49" s="148" t="str">
        <f>IF(AQ49="","0",IF(AQ49&gt;AR49,"2",IF(AQ49&lt;AR49,"0","")))</f>
        <v>2</v>
      </c>
      <c r="AX49" s="26"/>
      <c r="AY49" s="27"/>
      <c r="AZ49" s="7" t="str">
        <f>IF(AR52="","0",IF(AQ52&gt;AR52,"0",IF(AQ52&lt;AR52,"2","")))</f>
        <v>2</v>
      </c>
      <c r="BA49" s="7" t="str">
        <f>IF(AR53="","0",IF(AQ53&gt;AR53,"0",IF(AQ53&lt;AR53,"2","")))</f>
        <v>2</v>
      </c>
      <c r="BB49" s="27"/>
      <c r="BC49" s="149">
        <f>SUM(AW49+AZ49+BA49)</f>
        <v>6</v>
      </c>
      <c r="BD49" s="150" t="str">
        <f>IF(AW49="2","1","0")</f>
        <v>1</v>
      </c>
      <c r="BE49" s="150" t="str">
        <f>IF(AZ49="2","1","0")</f>
        <v>1</v>
      </c>
      <c r="BF49" s="150" t="str">
        <f>IF(BA49="2","1","0")</f>
        <v>1</v>
      </c>
      <c r="BG49" s="151">
        <f>SUM(BD49+BE49+BF49)</f>
        <v>3</v>
      </c>
      <c r="BH49" s="150" t="str">
        <f>IF(AW49&gt;AW51,"0",IF(AW49&lt;AW51,"1","0"))</f>
        <v>0</v>
      </c>
      <c r="BI49" s="150" t="str">
        <f>IF(AZ49&gt;AZ52,"0",IF(AZ49&lt;AZ52,"1","0"))</f>
        <v>0</v>
      </c>
      <c r="BJ49" s="150" t="str">
        <f>IF(BA49&gt;BA50,"0",IF(BA49&lt;BA50,"1","0"))</f>
        <v>0</v>
      </c>
      <c r="BK49" s="151">
        <f>SUM(BH49+BI49+BJ49)</f>
        <v>0</v>
      </c>
      <c r="BL49" s="152">
        <f>SUM(CF49+CG52+CG53)</f>
        <v>9</v>
      </c>
      <c r="BM49" s="152">
        <f>SUM(CG49+CF52+CF53)</f>
        <v>2</v>
      </c>
      <c r="BN49" s="152">
        <f>SUM(BL49-BM49)</f>
        <v>7</v>
      </c>
      <c r="BO49" s="152">
        <f>SUM(AG49+AI49+AK49+AM49+AO49+AH52+AJ52+AL52+AN52+AP52+AH53+AJ53+AL53+AN53+AP53)</f>
        <v>223</v>
      </c>
      <c r="BP49" s="152">
        <f>SUM(AH49+AJ49+AL49+AN49+AP49+AG52+AI52+AK52+AM52+AO52+AG53+AI53+AK53+AM53+AO53)</f>
        <v>87</v>
      </c>
      <c r="BQ49" s="152">
        <f>SUM(BO49-BP49)</f>
        <v>136</v>
      </c>
      <c r="BR49" s="152">
        <f>BC49*BR46</f>
        <v>600000</v>
      </c>
      <c r="BS49" s="152">
        <f>BN49*BN46</f>
        <v>0.70000000000000007</v>
      </c>
      <c r="BT49" s="152">
        <f>SUM(BQ49*BQ46)</f>
        <v>0.13600000000000001</v>
      </c>
      <c r="BU49" s="152">
        <f>SUM(BL49*BL46)</f>
        <v>9.0000000000000008E-4</v>
      </c>
      <c r="BV49" s="152">
        <f>SUM(BO49*BO46)</f>
        <v>2.23E-4</v>
      </c>
      <c r="BW49" s="153">
        <f>SUM(BR49+BS49+BT49+BU49+BV49)</f>
        <v>600000.83712299995</v>
      </c>
      <c r="BX49" s="152" t="str">
        <f>IF(BW49&lt;MAX(BW49:BW52),BW49,"")</f>
        <v/>
      </c>
      <c r="BY49" s="152" t="str">
        <f>IF(BX49&lt;MAX(BX49:BX52),BX49,"")</f>
        <v/>
      </c>
      <c r="BZ49" s="152" t="str">
        <f>IF(BY49&lt;MAX(BY49:BY52),BY49,"")</f>
        <v/>
      </c>
      <c r="CA49" s="28" t="str">
        <f t="shared" ref="CA49:CA54" si="5">IF(AND(AG49&lt;&gt;"",AH49&lt;&gt;""),IF(AG49&gt;AH49,"c","f"),0)</f>
        <v>c</v>
      </c>
      <c r="CB49" s="28" t="str">
        <f t="shared" ref="CB49:CB54" si="6">IF(AND(AI49&lt;&gt;"",AJ49&lt;&gt;""),IF(AI49&gt;AJ49,"c","f"),0)</f>
        <v>c</v>
      </c>
      <c r="CC49" s="28" t="str">
        <f t="shared" ref="CC49:CC54" si="7">IF(AND(AK49&lt;&gt;"",AL49&lt;&gt;""),IF(AK49&gt;AL49,"c","f"),0)</f>
        <v>c</v>
      </c>
      <c r="CD49" s="28">
        <f t="shared" ref="CD49:CD54" si="8">IF(AND(AM49&lt;&gt;"",AN49&lt;&gt;""),IF(AM49&gt;AN49,"c","f"),0)</f>
        <v>0</v>
      </c>
      <c r="CE49" s="28">
        <f t="shared" ref="CE49:CE54" si="9">IF(AND(AO49&lt;&gt;"",AP49&lt;&gt;""),IF(AO49&gt;AP49,"c","f"),0)</f>
        <v>0</v>
      </c>
      <c r="CF49" s="28">
        <f t="shared" ref="CF49:CF54" si="10">COUNTIF(CA49:CE49,"c")</f>
        <v>3</v>
      </c>
      <c r="CG49" s="28">
        <f t="shared" ref="CG49:CG54" si="11">COUNTIF(CA49:CE49,"f")</f>
        <v>0</v>
      </c>
    </row>
    <row r="50" spans="1:85" s="40" customFormat="1" ht="30" customHeight="1" x14ac:dyDescent="0.2">
      <c r="A50" s="154">
        <v>7</v>
      </c>
      <c r="B50" s="21"/>
      <c r="C50" s="155" t="s">
        <v>38</v>
      </c>
      <c r="D50" s="280" t="str">
        <f>REPT('lista di qualificazione'!B14,1)</f>
        <v>TAMPELLA GIACOMO - TT LUGO/ARSENAL</v>
      </c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1"/>
      <c r="R50" s="156" t="s">
        <v>18</v>
      </c>
      <c r="S50" s="282" t="str">
        <f>REPT(D52,1)</f>
        <v>SABATINI MARCO - A. POVIGLIO (RE)</v>
      </c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4"/>
      <c r="AG50" s="22">
        <v>11</v>
      </c>
      <c r="AH50" s="23">
        <v>1</v>
      </c>
      <c r="AI50" s="24">
        <v>8</v>
      </c>
      <c r="AJ50" s="25">
        <v>11</v>
      </c>
      <c r="AK50" s="22">
        <v>11</v>
      </c>
      <c r="AL50" s="23">
        <v>5</v>
      </c>
      <c r="AM50" s="24">
        <v>11</v>
      </c>
      <c r="AN50" s="25">
        <v>1</v>
      </c>
      <c r="AO50" s="22"/>
      <c r="AP50" s="25"/>
      <c r="AQ50" s="17">
        <f t="shared" si="3"/>
        <v>3</v>
      </c>
      <c r="AR50" s="17">
        <f t="shared" si="4"/>
        <v>1</v>
      </c>
      <c r="AS50" s="18"/>
      <c r="AT50" s="18"/>
      <c r="AU50" s="18"/>
      <c r="AV50" s="147" t="str">
        <f>REPT(D50,1)</f>
        <v>TAMPELLA GIACOMO - TT LUGO/ARSENAL</v>
      </c>
      <c r="AW50" s="148"/>
      <c r="AX50" s="7" t="str">
        <f>IF(AQ50="","0",IF(AQ50&gt;AR50,"2",IF(AQ50&lt;AR50,"0","")))</f>
        <v>2</v>
      </c>
      <c r="AY50" s="7" t="str">
        <f>IF(AR51="","0",IF(AQ51&gt;AR51,"0",IF(AQ51&lt;AR51,"2","")))</f>
        <v>2</v>
      </c>
      <c r="AZ50" s="26"/>
      <c r="BA50" s="7" t="str">
        <f>IF(AQ53="","0",IF(AR53&gt;AQ53,"0",IF(AR53&lt;AQ53,"2","")))</f>
        <v>0</v>
      </c>
      <c r="BB50" s="27"/>
      <c r="BC50" s="149">
        <f>SUM(AX50+AY50+BA50)</f>
        <v>4</v>
      </c>
      <c r="BD50" s="150" t="str">
        <f>IF(AX50="2","1","0")</f>
        <v>1</v>
      </c>
      <c r="BE50" s="150" t="str">
        <f>IF(AY50="2","1","0")</f>
        <v>1</v>
      </c>
      <c r="BF50" s="150" t="str">
        <f>IF(BA50="2","1","0")</f>
        <v>0</v>
      </c>
      <c r="BG50" s="151">
        <f>SUM(BD50+BE50+BF50)</f>
        <v>2</v>
      </c>
      <c r="BH50" s="150" t="str">
        <f>IF(AX50&gt;AX52,"0",IF(AX50&lt;AX52,"1","0"))</f>
        <v>0</v>
      </c>
      <c r="BI50" s="150" t="str">
        <f>IF(AY50&gt;AY51,"0",IF(AY50&lt;AY51,"1","0"))</f>
        <v>0</v>
      </c>
      <c r="BJ50" s="150" t="str">
        <f>IF(BA50&gt;BA49,"0",IF(BA50&lt;BA49,"1","0"))</f>
        <v>1</v>
      </c>
      <c r="BK50" s="151">
        <f>SUM(BH50+BI50+BJ50)</f>
        <v>1</v>
      </c>
      <c r="BL50" s="152">
        <f>SUM(CF50+CG51+CF53)</f>
        <v>8</v>
      </c>
      <c r="BM50" s="152">
        <f>SUM(CG50+CF51+CG53)</f>
        <v>4</v>
      </c>
      <c r="BN50" s="152">
        <f>SUM(BL50-BM50)</f>
        <v>4</v>
      </c>
      <c r="BO50" s="152">
        <f>SUM(AG50+AI50+AK50+AM50+AO50+AH51+AJ51+AL51+AN51+AP51+AG53+AI53+AK53+AM53+AO53)</f>
        <v>116</v>
      </c>
      <c r="BP50" s="152">
        <f>SUM(AH50+AJ50+AL50+AN50+AP50+AG51+AI51+AK51+AM51+AO51+AH53+AJ53+AL53+AN53+AP53)</f>
        <v>179</v>
      </c>
      <c r="BQ50" s="152">
        <f>SUM(BO50-BP50)</f>
        <v>-63</v>
      </c>
      <c r="BR50" s="152">
        <f>BC50*BR46</f>
        <v>400000</v>
      </c>
      <c r="BS50" s="152">
        <f>BN50*BN46</f>
        <v>0.4</v>
      </c>
      <c r="BT50" s="152">
        <f>SUM(BQ50*BQ46)</f>
        <v>-6.3E-2</v>
      </c>
      <c r="BU50" s="152">
        <f>SUM(BL50*BL46)</f>
        <v>8.0000000000000004E-4</v>
      </c>
      <c r="BV50" s="152">
        <f>SUM(BO50*BO46)</f>
        <v>1.16E-4</v>
      </c>
      <c r="BW50" s="153">
        <f>SUM(BR50+BS50+BT50+BU50+BV50)</f>
        <v>400000.33791599999</v>
      </c>
      <c r="BX50" s="152">
        <f>IF(BW50&lt;MAX(BW49:BW52),BW50,"")</f>
        <v>400000.33791599999</v>
      </c>
      <c r="BY50" s="152" t="str">
        <f>IF(BX50&lt;MAX(BX49:BX52),BX50,"")</f>
        <v/>
      </c>
      <c r="BZ50" s="152" t="str">
        <f>IF(BY50&lt;MAX(BY49:BY52),BY50,"")</f>
        <v/>
      </c>
      <c r="CA50" s="28" t="str">
        <f t="shared" si="5"/>
        <v>c</v>
      </c>
      <c r="CB50" s="28" t="str">
        <f t="shared" si="6"/>
        <v>f</v>
      </c>
      <c r="CC50" s="28" t="str">
        <f t="shared" si="7"/>
        <v>c</v>
      </c>
      <c r="CD50" s="28" t="str">
        <f t="shared" si="8"/>
        <v>c</v>
      </c>
      <c r="CE50" s="28">
        <f t="shared" si="9"/>
        <v>0</v>
      </c>
      <c r="CF50" s="28">
        <f t="shared" si="10"/>
        <v>3</v>
      </c>
      <c r="CG50" s="28">
        <f t="shared" si="11"/>
        <v>1</v>
      </c>
    </row>
    <row r="51" spans="1:85" s="40" customFormat="1" ht="30" customHeight="1" x14ac:dyDescent="0.2">
      <c r="A51" s="154">
        <v>7</v>
      </c>
      <c r="B51" s="21"/>
      <c r="C51" s="155" t="s">
        <v>36</v>
      </c>
      <c r="D51" s="280" t="str">
        <f>REPT('lista di qualificazione'!B21,1)</f>
        <v>LAZZARETTI ITALO - TT ARSENAL (RE)</v>
      </c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1"/>
      <c r="R51" s="156" t="s">
        <v>18</v>
      </c>
      <c r="S51" s="282" t="str">
        <f>REPT(D50,1)</f>
        <v>TAMPELLA GIACOMO - TT LUGO/ARSENAL</v>
      </c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4"/>
      <c r="AG51" s="22">
        <v>1</v>
      </c>
      <c r="AH51" s="23">
        <v>11</v>
      </c>
      <c r="AI51" s="24">
        <v>2</v>
      </c>
      <c r="AJ51" s="25">
        <v>11</v>
      </c>
      <c r="AK51" s="22">
        <v>2</v>
      </c>
      <c r="AL51" s="23">
        <v>11</v>
      </c>
      <c r="AM51" s="24"/>
      <c r="AN51" s="25"/>
      <c r="AO51" s="22"/>
      <c r="AP51" s="25"/>
      <c r="AQ51" s="17">
        <f t="shared" si="3"/>
        <v>0</v>
      </c>
      <c r="AR51" s="17">
        <f t="shared" si="4"/>
        <v>3</v>
      </c>
      <c r="AS51" s="18"/>
      <c r="AT51" s="18"/>
      <c r="AU51" s="18"/>
      <c r="AV51" s="147" t="str">
        <f>REPT(D51,1)</f>
        <v>LAZZARETTI ITALO - TT ARSENAL (RE)</v>
      </c>
      <c r="AW51" s="148" t="str">
        <f>IF(AR49="","0",IF(AQ49&gt;AR49,"0",IF(AR49&gt;AQ49,"2","")))</f>
        <v>0</v>
      </c>
      <c r="AX51" s="27"/>
      <c r="AY51" s="7" t="str">
        <f>IF(AQ51="","0",IF(AQ51&gt;AR51,"2",IF(AQ51&lt;AR51,"0","")))</f>
        <v>0</v>
      </c>
      <c r="AZ51" s="27"/>
      <c r="BA51" s="27"/>
      <c r="BB51" s="7" t="str">
        <f>IF(AQ54="","0",IF(AR54&gt;AQ54,"0",IF(AR54&lt;AQ54,"2","")))</f>
        <v>0</v>
      </c>
      <c r="BC51" s="149">
        <f>SUM(AW51+AY51+BB51)</f>
        <v>0</v>
      </c>
      <c r="BD51" s="150" t="str">
        <f>IF(AW51="2","1","0")</f>
        <v>0</v>
      </c>
      <c r="BE51" s="150" t="str">
        <f>IF(AY51="2","1","0")</f>
        <v>0</v>
      </c>
      <c r="BF51" s="150" t="str">
        <f>IF(BB51="2","1","0")</f>
        <v>0</v>
      </c>
      <c r="BG51" s="151">
        <f>SUM(BD51+BE51+BF51)</f>
        <v>0</v>
      </c>
      <c r="BH51" s="150" t="str">
        <f>IF(AW51&gt;AW49,"0",IF(AW51&lt;AW49,"1","0"))</f>
        <v>1</v>
      </c>
      <c r="BI51" s="150" t="str">
        <f>IF(AY51&gt;AY50,"0",IF(AY51&lt;AY50,"1","0"))</f>
        <v>1</v>
      </c>
      <c r="BJ51" s="150" t="str">
        <f>IF(BB51&gt;BB52,"0",IF(BB51&lt;BB52,"1","0"))</f>
        <v>1</v>
      </c>
      <c r="BK51" s="151">
        <f>SUM(BH51+BI51+BJ51)</f>
        <v>3</v>
      </c>
      <c r="BL51" s="152">
        <f>SUM(CG49+CF51+CF54)</f>
        <v>2</v>
      </c>
      <c r="BM51" s="152">
        <f>SUM(CF49+CG51+CG54)</f>
        <v>9</v>
      </c>
      <c r="BN51" s="152">
        <f>SUM(BL51-BM51)</f>
        <v>-7</v>
      </c>
      <c r="BO51" s="152">
        <f>SUM(AH49+AJ49+AL49+AN49+AP49+AG51+AI51+AK51+AM51+AO51+AG54+AI54+AK54+AM54+AO54)</f>
        <v>70</v>
      </c>
      <c r="BP51" s="152">
        <f>SUM(AG49+AI49+AK49+AM49+AO49+AH51+AJ51+AL51+AN51+AP51+AH54+AJ54+AL54+AN54+AP54)</f>
        <v>114</v>
      </c>
      <c r="BQ51" s="152">
        <f>SUM(BO51-BP51)</f>
        <v>-44</v>
      </c>
      <c r="BR51" s="152">
        <f>BC51*BR46</f>
        <v>0</v>
      </c>
      <c r="BS51" s="152">
        <f>BN51*BN46</f>
        <v>-0.70000000000000007</v>
      </c>
      <c r="BT51" s="152">
        <f>SUM(BQ51*BQ46)</f>
        <v>-4.3999999999999997E-2</v>
      </c>
      <c r="BU51" s="152">
        <f>SUM(BL51*BL46)</f>
        <v>2.0000000000000001E-4</v>
      </c>
      <c r="BV51" s="152">
        <f>SUM(BO51*BO46)</f>
        <v>6.9999999999999994E-5</v>
      </c>
      <c r="BW51" s="153">
        <f>SUM(BR51+BS51+BT51+BU51+BV51)</f>
        <v>-0.74373000000000011</v>
      </c>
      <c r="BX51" s="152">
        <f>IF(BW51&lt;MAX(BW49:BW52),BW51,"")</f>
        <v>-0.74373000000000011</v>
      </c>
      <c r="BY51" s="152">
        <f>IF(BX51&lt;MAX(BX49:BX52),BX51,"")</f>
        <v>-0.74373000000000011</v>
      </c>
      <c r="BZ51" s="152">
        <f>IF(BY51&lt;MAX(BY49:BY52),BY51,"")</f>
        <v>-0.74373000000000011</v>
      </c>
      <c r="CA51" s="28" t="str">
        <f t="shared" si="5"/>
        <v>f</v>
      </c>
      <c r="CB51" s="28" t="str">
        <f t="shared" si="6"/>
        <v>f</v>
      </c>
      <c r="CC51" s="28" t="str">
        <f t="shared" si="7"/>
        <v>f</v>
      </c>
      <c r="CD51" s="28">
        <f t="shared" si="8"/>
        <v>0</v>
      </c>
      <c r="CE51" s="28">
        <f t="shared" si="9"/>
        <v>0</v>
      </c>
      <c r="CF51" s="28">
        <f t="shared" si="10"/>
        <v>0</v>
      </c>
      <c r="CG51" s="28">
        <f t="shared" si="11"/>
        <v>3</v>
      </c>
    </row>
    <row r="52" spans="1:85" s="40" customFormat="1" ht="30" customHeight="1" thickBot="1" x14ac:dyDescent="0.25">
      <c r="A52" s="154">
        <v>7</v>
      </c>
      <c r="B52" s="21"/>
      <c r="C52" s="155" t="s">
        <v>106</v>
      </c>
      <c r="D52" s="280" t="str">
        <f>REPT('lista di qualificazione'!B28,1)</f>
        <v>SABATINI MARCO - A. POVIGLIO (RE)</v>
      </c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1"/>
      <c r="R52" s="156" t="s">
        <v>18</v>
      </c>
      <c r="S52" s="282" t="str">
        <f>REPT(D49,1)</f>
        <v>RUBINI MASSIMO - TT ZINELLA (BO)</v>
      </c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4"/>
      <c r="AG52" s="22">
        <v>9</v>
      </c>
      <c r="AH52" s="23">
        <v>11</v>
      </c>
      <c r="AI52" s="24">
        <v>10</v>
      </c>
      <c r="AJ52" s="25">
        <v>12</v>
      </c>
      <c r="AK52" s="22">
        <v>6</v>
      </c>
      <c r="AL52" s="23">
        <v>11</v>
      </c>
      <c r="AM52" s="24"/>
      <c r="AN52" s="25"/>
      <c r="AO52" s="22"/>
      <c r="AP52" s="25"/>
      <c r="AQ52" s="17">
        <f t="shared" si="3"/>
        <v>0</v>
      </c>
      <c r="AR52" s="17">
        <f t="shared" si="4"/>
        <v>3</v>
      </c>
      <c r="AS52" s="18"/>
      <c r="AT52" s="18"/>
      <c r="AU52" s="18"/>
      <c r="AV52" s="147" t="str">
        <f>REPT(D52,1)</f>
        <v>SABATINI MARCO - A. POVIGLIO (RE)</v>
      </c>
      <c r="AW52" s="157"/>
      <c r="AX52" s="7" t="str">
        <f>IF(AR50="","0",IF(AQ50&gt;AR50,"0",IF(AQ50&lt;AR50,"2","")))</f>
        <v>0</v>
      </c>
      <c r="AY52" s="27"/>
      <c r="AZ52" s="7" t="str">
        <f>IF(AQ52="","0",IF(AR52&gt;AQ52,"0",IF(AR52&lt;AQ52,"2","")))</f>
        <v>0</v>
      </c>
      <c r="BA52" s="27"/>
      <c r="BB52" s="7" t="str">
        <f>IF(AQ54="","0",IF(AR54&gt;AQ54,"2",IF(AR54&lt;AQ54,"0","")))</f>
        <v>2</v>
      </c>
      <c r="BC52" s="149">
        <f>SUM(AX52+AZ52+BB52)</f>
        <v>2</v>
      </c>
      <c r="BD52" s="150" t="str">
        <f>IF(AX52="2","1","0")</f>
        <v>0</v>
      </c>
      <c r="BE52" s="150" t="str">
        <f>IF(AZ52="2","1","0")</f>
        <v>0</v>
      </c>
      <c r="BF52" s="150" t="str">
        <f>IF(BB52="2","1","0")</f>
        <v>1</v>
      </c>
      <c r="BG52" s="151">
        <f>SUM(BD52+BE52+BF52)</f>
        <v>1</v>
      </c>
      <c r="BH52" s="150" t="str">
        <f>IF(AX52&gt;AX50,"0",IF(AX52&lt;AX50,"1","0"))</f>
        <v>1</v>
      </c>
      <c r="BI52" s="150" t="str">
        <f>IF(AZ52&gt;AZ49,"0",IF(AZ52&lt;AZ49,"1","0"))</f>
        <v>1</v>
      </c>
      <c r="BJ52" s="150" t="str">
        <f>IF(BB52&gt;BB51,"0",IF(BB52&lt;BB51,"1","0"))</f>
        <v>0</v>
      </c>
      <c r="BK52" s="151">
        <f>SUM(BH52+BI52+BJ52)</f>
        <v>2</v>
      </c>
      <c r="BL52" s="152">
        <f>SUM(CG50+CF52+CG54)</f>
        <v>4</v>
      </c>
      <c r="BM52" s="152">
        <f>SUM(CF50+CG52+CF54)</f>
        <v>8</v>
      </c>
      <c r="BN52" s="152">
        <f>SUM(BL52-BM52)</f>
        <v>-4</v>
      </c>
      <c r="BO52" s="152">
        <f>SUM(AH50+AJ50+AL50+AN50+AP50+AG52+AI52+AK52+AM52+AO52+AH54+AJ54+AL54+AN54+AP54)</f>
        <v>91</v>
      </c>
      <c r="BP52" s="152">
        <f>SUM(AG50+AI50+AK50+AM50+AO50+AH52+AJ52+AL52+AN52+AP52+AG54+AI54+AK54+AM54+AO54)</f>
        <v>120</v>
      </c>
      <c r="BQ52" s="152">
        <f>SUM(BO52-BP52)</f>
        <v>-29</v>
      </c>
      <c r="BR52" s="152">
        <f>BC52*BR46</f>
        <v>200000</v>
      </c>
      <c r="BS52" s="152">
        <f>BN52*BN46</f>
        <v>-0.4</v>
      </c>
      <c r="BT52" s="152">
        <f>SUM(BQ52*BQ46)</f>
        <v>-2.9000000000000001E-2</v>
      </c>
      <c r="BU52" s="152">
        <f>SUM(BL52*BL46)</f>
        <v>4.0000000000000002E-4</v>
      </c>
      <c r="BV52" s="152">
        <f>SUM(BO52*BO46)</f>
        <v>9.0999999999999989E-5</v>
      </c>
      <c r="BW52" s="153">
        <f>SUM(BR52+BS52+BT52+BU52+BV52)</f>
        <v>199999.57149099998</v>
      </c>
      <c r="BX52" s="152">
        <f>IF(BW52&lt;MAX(BW49:BW52),BW52,"")</f>
        <v>199999.57149099998</v>
      </c>
      <c r="BY52" s="152">
        <f>IF(BX52&lt;MAX(BX49:BX52),BX52,"")</f>
        <v>199999.57149099998</v>
      </c>
      <c r="BZ52" s="152" t="str">
        <f>IF(BY52&lt;MAX(BY49:BY52),BY52,"")</f>
        <v/>
      </c>
      <c r="CA52" s="28" t="str">
        <f t="shared" si="5"/>
        <v>f</v>
      </c>
      <c r="CB52" s="28" t="str">
        <f t="shared" si="6"/>
        <v>f</v>
      </c>
      <c r="CC52" s="28" t="str">
        <f t="shared" si="7"/>
        <v>f</v>
      </c>
      <c r="CD52" s="28">
        <f t="shared" si="8"/>
        <v>0</v>
      </c>
      <c r="CE52" s="28">
        <f t="shared" si="9"/>
        <v>0</v>
      </c>
      <c r="CF52" s="28">
        <f t="shared" si="10"/>
        <v>0</v>
      </c>
      <c r="CG52" s="28">
        <f t="shared" si="11"/>
        <v>3</v>
      </c>
    </row>
    <row r="53" spans="1:85" s="40" customFormat="1" ht="30" customHeight="1" x14ac:dyDescent="0.2">
      <c r="A53" s="154">
        <v>7</v>
      </c>
      <c r="B53" s="21"/>
      <c r="C53" s="155" t="s">
        <v>107</v>
      </c>
      <c r="D53" s="283" t="str">
        <f>REPT(D50,1)</f>
        <v>TAMPELLA GIACOMO - TT LUGO/ARSENAL</v>
      </c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4"/>
      <c r="R53" s="156" t="s">
        <v>18</v>
      </c>
      <c r="S53" s="282" t="str">
        <f>REPT(D49,1)</f>
        <v>RUBINI MASSIMO - TT ZINELLA (BO)</v>
      </c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4"/>
      <c r="AG53" s="22">
        <v>11</v>
      </c>
      <c r="AH53" s="23">
        <v>9</v>
      </c>
      <c r="AI53" s="24">
        <v>11</v>
      </c>
      <c r="AJ53" s="25">
        <v>9</v>
      </c>
      <c r="AK53" s="22">
        <v>6</v>
      </c>
      <c r="AL53" s="23">
        <v>116</v>
      </c>
      <c r="AM53" s="24">
        <v>6</v>
      </c>
      <c r="AN53" s="25">
        <v>11</v>
      </c>
      <c r="AO53" s="22">
        <v>8</v>
      </c>
      <c r="AP53" s="25">
        <v>11</v>
      </c>
      <c r="AQ53" s="17">
        <f t="shared" si="3"/>
        <v>2</v>
      </c>
      <c r="AR53" s="17">
        <f t="shared" si="4"/>
        <v>3</v>
      </c>
      <c r="AS53" s="18"/>
      <c r="AT53" s="18"/>
      <c r="AU53" s="18"/>
      <c r="AV53" s="158" t="s">
        <v>49</v>
      </c>
      <c r="AW53" s="159" t="s">
        <v>50</v>
      </c>
      <c r="AX53" s="160" t="s">
        <v>108</v>
      </c>
      <c r="AY53" s="161" t="s">
        <v>109</v>
      </c>
      <c r="BA53" s="36"/>
      <c r="BB53" s="36"/>
      <c r="BD53" s="162"/>
      <c r="BE53" s="162"/>
      <c r="BF53" s="162"/>
      <c r="BG53" s="162"/>
      <c r="BH53" s="162"/>
      <c r="BI53" s="162"/>
      <c r="BJ53" s="162"/>
      <c r="BK53" s="162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32"/>
      <c r="BY53" s="132"/>
      <c r="BZ53" s="132"/>
      <c r="CA53" s="28" t="str">
        <f t="shared" si="5"/>
        <v>c</v>
      </c>
      <c r="CB53" s="28" t="str">
        <f t="shared" si="6"/>
        <v>c</v>
      </c>
      <c r="CC53" s="28" t="str">
        <f t="shared" si="7"/>
        <v>f</v>
      </c>
      <c r="CD53" s="28" t="str">
        <f t="shared" si="8"/>
        <v>f</v>
      </c>
      <c r="CE53" s="28" t="str">
        <f t="shared" si="9"/>
        <v>f</v>
      </c>
      <c r="CF53" s="28">
        <f t="shared" si="10"/>
        <v>2</v>
      </c>
      <c r="CG53" s="28">
        <f t="shared" si="11"/>
        <v>3</v>
      </c>
    </row>
    <row r="54" spans="1:85" s="40" customFormat="1" ht="30" customHeight="1" x14ac:dyDescent="0.2">
      <c r="A54" s="29">
        <v>7</v>
      </c>
      <c r="B54" s="30"/>
      <c r="C54" s="164" t="s">
        <v>110</v>
      </c>
      <c r="D54" s="285" t="str">
        <f>REPT(D51,1)</f>
        <v>LAZZARETTI ITALO - TT ARSENAL (RE)</v>
      </c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6"/>
      <c r="R54" s="165" t="s">
        <v>18</v>
      </c>
      <c r="S54" s="287" t="str">
        <f>REPT(D52,1)</f>
        <v>SABATINI MARCO - A. POVIGLIO (RE)</v>
      </c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6"/>
      <c r="AG54" s="31">
        <v>11</v>
      </c>
      <c r="AH54" s="32">
        <v>5</v>
      </c>
      <c r="AI54" s="33">
        <v>6</v>
      </c>
      <c r="AJ54" s="34">
        <v>11</v>
      </c>
      <c r="AK54" s="31">
        <v>11</v>
      </c>
      <c r="AL54" s="32">
        <v>9</v>
      </c>
      <c r="AM54" s="33">
        <v>7</v>
      </c>
      <c r="AN54" s="34">
        <v>11</v>
      </c>
      <c r="AO54" s="31">
        <v>10</v>
      </c>
      <c r="AP54" s="34">
        <v>12</v>
      </c>
      <c r="AQ54" s="17">
        <f t="shared" si="3"/>
        <v>2</v>
      </c>
      <c r="AR54" s="17">
        <f t="shared" si="4"/>
        <v>3</v>
      </c>
      <c r="AS54" s="18"/>
      <c r="AT54" s="18"/>
      <c r="AU54" s="18"/>
      <c r="AV54" s="166" t="str">
        <f>IF(BW49=MAX(BW49:BW52),AV49,"")</f>
        <v>RUBINI MASSIMO - TT ZINELLA (BO)</v>
      </c>
      <c r="AW54" s="167" t="str">
        <f>IF(BX49=MAX(BX49:BX52),AV49,"")</f>
        <v/>
      </c>
      <c r="AX54" s="38" t="str">
        <f>IF(BY49=MAX(BY49:BY52),AV49,"")</f>
        <v/>
      </c>
      <c r="AY54" s="39" t="str">
        <f>IF(BZ49=MAX(BZ49:BZ52),AV49,"")</f>
        <v/>
      </c>
      <c r="BA54" s="37"/>
      <c r="BB54" s="37"/>
      <c r="BD54" s="162"/>
      <c r="BE54" s="162"/>
      <c r="BF54" s="162"/>
      <c r="BG54" s="162"/>
      <c r="BH54" s="162"/>
      <c r="BI54" s="162"/>
      <c r="BJ54" s="162"/>
      <c r="BK54" s="162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32"/>
      <c r="BY54" s="132"/>
      <c r="BZ54" s="132"/>
      <c r="CA54" s="28" t="str">
        <f t="shared" si="5"/>
        <v>c</v>
      </c>
      <c r="CB54" s="28" t="str">
        <f t="shared" si="6"/>
        <v>f</v>
      </c>
      <c r="CC54" s="28" t="str">
        <f t="shared" si="7"/>
        <v>c</v>
      </c>
      <c r="CD54" s="28" t="str">
        <f t="shared" si="8"/>
        <v>f</v>
      </c>
      <c r="CE54" s="28" t="str">
        <f t="shared" si="9"/>
        <v>f</v>
      </c>
      <c r="CF54" s="28">
        <f t="shared" si="10"/>
        <v>2</v>
      </c>
      <c r="CG54" s="28">
        <f t="shared" si="11"/>
        <v>3</v>
      </c>
    </row>
    <row r="55" spans="1:85" s="40" customFormat="1" ht="21.75" customHeight="1" x14ac:dyDescent="0.2">
      <c r="A55" s="289" t="s">
        <v>39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90"/>
      <c r="AR55" s="290"/>
      <c r="AS55" s="6"/>
      <c r="AT55" s="6"/>
      <c r="AU55" s="6"/>
      <c r="AV55" s="166" t="str">
        <f>IF(BW50=MAX(BW49:BW52),AV50,"")</f>
        <v/>
      </c>
      <c r="AW55" s="167" t="str">
        <f>IF(BX50=MAX(BX49:BX52),AV50,"")</f>
        <v>TAMPELLA GIACOMO - TT LUGO/ARSENAL</v>
      </c>
      <c r="AX55" s="38" t="str">
        <f>IF(BY50=MAX(BY49:BY52),AV50,"")</f>
        <v/>
      </c>
      <c r="AY55" s="39" t="str">
        <f>IF(BZ50=MAX(BZ49:BZ52),AV50,"")</f>
        <v/>
      </c>
      <c r="BA55" s="37"/>
      <c r="BB55" s="37"/>
      <c r="BD55" s="162"/>
      <c r="BE55" s="162"/>
      <c r="BF55" s="162"/>
      <c r="BG55" s="162"/>
      <c r="BH55" s="162"/>
      <c r="BI55" s="162"/>
      <c r="BJ55" s="162"/>
      <c r="BK55" s="162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32"/>
      <c r="BY55" s="132"/>
      <c r="BZ55" s="132"/>
    </row>
    <row r="56" spans="1:85" s="40" customFormat="1" ht="21.75" customHeight="1" x14ac:dyDescent="0.2">
      <c r="A56" s="291" t="s">
        <v>40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88" t="s">
        <v>41</v>
      </c>
      <c r="AA56" s="301"/>
      <c r="AB56" s="301"/>
      <c r="AC56" s="288" t="s">
        <v>42</v>
      </c>
      <c r="AD56" s="288"/>
      <c r="AE56" s="288" t="s">
        <v>43</v>
      </c>
      <c r="AF56" s="288"/>
      <c r="AG56" s="288" t="s">
        <v>44</v>
      </c>
      <c r="AH56" s="288"/>
      <c r="AI56" s="288" t="s">
        <v>45</v>
      </c>
      <c r="AJ56" s="288"/>
      <c r="AK56" s="288" t="s">
        <v>24</v>
      </c>
      <c r="AL56" s="288"/>
      <c r="AM56" s="288" t="s">
        <v>46</v>
      </c>
      <c r="AN56" s="288"/>
      <c r="AO56" s="288" t="s">
        <v>47</v>
      </c>
      <c r="AP56" s="288"/>
      <c r="AQ56" s="293" t="s">
        <v>48</v>
      </c>
      <c r="AR56" s="294"/>
      <c r="AS56" s="35"/>
      <c r="AT56" s="35"/>
      <c r="AU56" s="35"/>
      <c r="AV56" s="166" t="str">
        <f>IF(BW51=MAX(BW49:BW52),AV51,"")</f>
        <v/>
      </c>
      <c r="AW56" s="167" t="str">
        <f>IF(BX51=MAX(BX49:BX52),AV51,"")</f>
        <v/>
      </c>
      <c r="AX56" s="38" t="str">
        <f>IF(BY51=MAX(BY49:BY52),AV51,"")</f>
        <v/>
      </c>
      <c r="AY56" s="39" t="str">
        <f>IF(BZ51=MAX(BZ49:BZ52),AV51,"")</f>
        <v>LAZZARETTI ITALO - TT ARSENAL (RE)</v>
      </c>
      <c r="BA56" s="37"/>
      <c r="BB56" s="37"/>
      <c r="BD56" s="162"/>
      <c r="BE56" s="162"/>
      <c r="BF56" s="162"/>
      <c r="BG56" s="162"/>
      <c r="BH56" s="162"/>
      <c r="BI56" s="162"/>
      <c r="BJ56" s="162"/>
      <c r="BK56" s="162"/>
      <c r="BL56" s="163"/>
      <c r="BM56" s="163"/>
      <c r="BN56" s="163"/>
      <c r="BO56" s="163"/>
      <c r="BP56" s="163"/>
      <c r="BQ56" s="163"/>
      <c r="BR56" s="132"/>
      <c r="BS56" s="132"/>
      <c r="BT56" s="132"/>
      <c r="BU56" s="132"/>
      <c r="BV56" s="132"/>
      <c r="BW56" s="132"/>
      <c r="BX56" s="132"/>
      <c r="BY56" s="132"/>
      <c r="BZ56" s="132"/>
    </row>
    <row r="57" spans="1:85" s="40" customFormat="1" ht="24" customHeight="1" thickBot="1" x14ac:dyDescent="0.25">
      <c r="A57" s="272" t="str">
        <f>IF(BW49=MAX(BW49:BW52),AV49,IF(BW50=MAX(BW49:BW52),AV50,IF(BW51=MAX(BW49:BW52),AV51,IF(BW52=MAX(BW49:BW52),AV52,AV49))))</f>
        <v>RUBINI MASSIMO - TT ZINELLA (BO)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4">
        <f>IF(A57=AV49,BC49,IF(A57=AV50,BC50,IF(A57=AV51,BC51,IF(A57=AV52,BC52,"0"))))</f>
        <v>6</v>
      </c>
      <c r="AA57" s="274"/>
      <c r="AB57" s="274"/>
      <c r="AC57" s="275">
        <f>IF(A57=AV49,BG49,IF(A57=AV50,BG50,IF(A57=AV51,BG51,IF(A57=AV52,BG52,"0"))))</f>
        <v>3</v>
      </c>
      <c r="AD57" s="275"/>
      <c r="AE57" s="275">
        <f>IF(A57=AV49,BK49,IF(A57=AV50,BK50,IF(A57=AV51,BK51,IF(A57=AV52,BK52,"0"))))</f>
        <v>0</v>
      </c>
      <c r="AF57" s="275"/>
      <c r="AG57" s="275">
        <f>IF(A57=AV49,BL49,IF(A57=AV50,BL50,IF(A57=AV51,BL51,IF(A57=AV52,BL52,"0"))))</f>
        <v>9</v>
      </c>
      <c r="AH57" s="275"/>
      <c r="AI57" s="275">
        <f>IF(A57=AV49,BM49,IF(A57=AV50,BM50,IF(A57=AV51,BM51,IF(A57=AV52,BM52,"0"))))</f>
        <v>2</v>
      </c>
      <c r="AJ57" s="275"/>
      <c r="AK57" s="275">
        <f>SUM(AG57-AI57)</f>
        <v>7</v>
      </c>
      <c r="AL57" s="275"/>
      <c r="AM57" s="275">
        <f>IF(A57=AV49,BO49,IF(A57=AV50,BO50,IF(A57=AV51,BO51,IF(A57=AV52,BO52,"0"))))</f>
        <v>223</v>
      </c>
      <c r="AN57" s="275"/>
      <c r="AO57" s="275">
        <f>IF(A57=AV49,BP49,IF(A57=AV50,BP50,IF(A57=AV51,BP51,IF(A57=AV52,BP52,"0"))))</f>
        <v>87</v>
      </c>
      <c r="AP57" s="275"/>
      <c r="AQ57" s="275">
        <f>SUM(AM57-AO57)</f>
        <v>136</v>
      </c>
      <c r="AR57" s="278"/>
      <c r="AS57" s="37"/>
      <c r="AT57" s="37"/>
      <c r="AU57" s="37"/>
      <c r="AV57" s="166" t="str">
        <f>IF(BW52=MAX(BW49:BW52),AV52,"")</f>
        <v/>
      </c>
      <c r="AW57" s="167" t="str">
        <f>IF(BX52=MAX(BX49:BX52),AV52,"")</f>
        <v/>
      </c>
      <c r="AX57" s="41" t="str">
        <f>IF(BY52=MAX(BY49:BY52),AV52,"")</f>
        <v>SABATINI MARCO - A. POVIGLIO (RE)</v>
      </c>
      <c r="AY57" s="42" t="str">
        <f>IF(BZ52=MAX(BZ49:BZ52),AV52,"")</f>
        <v/>
      </c>
      <c r="BA57" s="37"/>
      <c r="BB57" s="37"/>
      <c r="BD57" s="162"/>
      <c r="BE57" s="162"/>
      <c r="BF57" s="162"/>
      <c r="BG57" s="162"/>
      <c r="BH57" s="162"/>
      <c r="BI57" s="162"/>
      <c r="BJ57" s="162"/>
      <c r="BK57" s="162"/>
      <c r="BL57" s="163"/>
      <c r="BM57" s="163"/>
      <c r="BN57" s="163"/>
      <c r="BO57" s="163"/>
      <c r="BP57" s="163"/>
      <c r="BQ57" s="163"/>
      <c r="BR57" s="132"/>
      <c r="BS57" s="132"/>
      <c r="BT57" s="132"/>
      <c r="BU57" s="132"/>
      <c r="BV57" s="132"/>
      <c r="BW57" s="132"/>
      <c r="BX57" s="132"/>
      <c r="BY57" s="132"/>
      <c r="BZ57" s="132"/>
    </row>
    <row r="58" spans="1:85" s="40" customFormat="1" ht="24" customHeight="1" x14ac:dyDescent="0.2">
      <c r="A58" s="272" t="str">
        <f>IF(BX49=MAX(BX49:BX52),AV49,IF(BX50=MAX(BX49:BX52),AV50,IF(BX51=MAX(BX49:BX52),AV51,IF(BX52=MAX(BX49:BX52),AV52,AV50))))</f>
        <v>TAMPELLA GIACOMO - TT LUGO/ARSENAL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4">
        <f>IF(A58=AV49,BC49,IF(A58=AV50,BC50,IF(A58=AV51,BC51,IF(A58=AV52,BC52,"0"))))</f>
        <v>4</v>
      </c>
      <c r="AA58" s="274"/>
      <c r="AB58" s="274"/>
      <c r="AC58" s="275">
        <f>IF(A58=AV49,BG49,IF(A58=AV50,BG50,IF(A58=AV51,BG51,IF(A58=AV52,BG52,"0"))))</f>
        <v>2</v>
      </c>
      <c r="AD58" s="275"/>
      <c r="AE58" s="275">
        <f>IF(A58=AV49,BK49,IF(A58=AV50,BK50,IF(A58=AV51,BK51,IF(A58=AV52,BK52,"0"))))</f>
        <v>1</v>
      </c>
      <c r="AF58" s="275"/>
      <c r="AG58" s="275">
        <f>IF(A58=AV49,BL49,IF(A58=AV50,BL50,IF(A58=AV51,BL51,IF(A58=AV52,BL52,"0"))))</f>
        <v>8</v>
      </c>
      <c r="AH58" s="275"/>
      <c r="AI58" s="275">
        <f>IF(A58=AV49,BM49,IF(A58=AV50,BM50,IF(A58=AV51,BM51,IF(A58=AV52,BM52,"0"))))</f>
        <v>4</v>
      </c>
      <c r="AJ58" s="275"/>
      <c r="AK58" s="275">
        <f>SUM(AG58-AI58)</f>
        <v>4</v>
      </c>
      <c r="AL58" s="275"/>
      <c r="AM58" s="275">
        <f>IF(A58=AV49,BO49,IF(A58=AV50,BO50,IF(A58=AV51,BO51,IF(A58=AV52,BO52,"0"))))</f>
        <v>116</v>
      </c>
      <c r="AN58" s="275"/>
      <c r="AO58" s="275">
        <f>IF(A58=AV49,BP49,IF(A58=AV50,BP50,IF(A58=AV51,BP51,IF(A58=AV52,BP52,"0"))))</f>
        <v>179</v>
      </c>
      <c r="AP58" s="275"/>
      <c r="AQ58" s="275">
        <f>SUM(AM58-AO58)</f>
        <v>-63</v>
      </c>
      <c r="AR58" s="278"/>
      <c r="AS58" s="37"/>
      <c r="AT58" s="37"/>
      <c r="AU58" s="37"/>
      <c r="AV58" s="276" t="s">
        <v>37</v>
      </c>
      <c r="AW58" s="277"/>
      <c r="BD58" s="131"/>
      <c r="BE58" s="131"/>
      <c r="BF58" s="131"/>
      <c r="BG58" s="131"/>
      <c r="BH58" s="131"/>
      <c r="BI58" s="131"/>
      <c r="BJ58" s="131"/>
      <c r="BK58" s="131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</row>
    <row r="59" spans="1:85" s="40" customFormat="1" ht="24" customHeight="1" x14ac:dyDescent="0.2">
      <c r="A59" s="272" t="str">
        <f>IF(BY49=MAX(BY49:BY52),AV49,IF(BY50=MAX(BY49:BY52),AV50,IF(BY51=MAX(BY49:BY52),AV51,IF(BY52=MAX(BY49:BY52),AV52,AV51))))</f>
        <v>SABATINI MARCO - A. POVIGLIO (RE)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4">
        <f>IF(A59=AV49,BC49,IF(A59=AV50,BC50,IF(A59=AV51,BC51,IF(A59=AV52,BC52,"0"))))</f>
        <v>2</v>
      </c>
      <c r="AA59" s="274"/>
      <c r="AB59" s="274"/>
      <c r="AC59" s="275">
        <f>IF(A59=AV49,BG49,IF(A59=AV50,BG50,IF(A59=AV51,BG51,IF(A59=AV52,BG52,"0"))))</f>
        <v>1</v>
      </c>
      <c r="AD59" s="275"/>
      <c r="AE59" s="275">
        <f>IF(A59=AV49,BK49,IF(A59=AV50,BK50,IF(A59=AV51,BK51,IF(A59=AV52,BK52,"0"))))</f>
        <v>2</v>
      </c>
      <c r="AF59" s="275"/>
      <c r="AG59" s="275">
        <f>IF(A59=AV49,BL49,IF(A59=AV50,BL50,IF(A59=AV51,BL51,IF(A59=AV52,BL52,"0"))))</f>
        <v>4</v>
      </c>
      <c r="AH59" s="275"/>
      <c r="AI59" s="275">
        <f>IF(A59=AV49,BM49,IF(A59=AV50,BM50,IF(A59=AV51,BM51,IF(A59=AV52,BM52,"0"))))</f>
        <v>8</v>
      </c>
      <c r="AJ59" s="275"/>
      <c r="AK59" s="275">
        <f>SUM(AG59-AI59)</f>
        <v>-4</v>
      </c>
      <c r="AL59" s="275"/>
      <c r="AM59" s="275">
        <f>IF(A59=AV49,BO49,IF(A59=AV50,BO50,IF(A59=AV51,BO51,IF(A59=AV52,BO52,"0"))))</f>
        <v>91</v>
      </c>
      <c r="AN59" s="275"/>
      <c r="AO59" s="275">
        <f>IF(A59=AV49,BP49,IF(A59=AV50,BP50,IF(A59=AV51,BP51,IF(A59=AV52,BP52,"0"))))</f>
        <v>120</v>
      </c>
      <c r="AP59" s="275"/>
      <c r="AQ59" s="275">
        <f>SUM(AM59-AO59)</f>
        <v>-29</v>
      </c>
      <c r="AR59" s="278"/>
      <c r="AS59" s="37"/>
      <c r="AT59" s="37"/>
      <c r="AU59" s="37"/>
      <c r="AV59" s="342" t="str">
        <f>A57</f>
        <v>RUBINI MASSIMO - TT ZINELLA (BO)</v>
      </c>
      <c r="AW59" s="343"/>
      <c r="BD59" s="131"/>
      <c r="BE59" s="131"/>
      <c r="BF59" s="131"/>
      <c r="BG59" s="131"/>
      <c r="BH59" s="131"/>
      <c r="BI59" s="131"/>
      <c r="BJ59" s="131"/>
      <c r="BK59" s="131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</row>
    <row r="60" spans="1:85" s="40" customFormat="1" ht="24" customHeight="1" x14ac:dyDescent="0.2">
      <c r="A60" s="297" t="str">
        <f>IF(BZ49=MAX(BZ49:BZ52),AV49,IF(BZ50=MAX(BZ49:BZ52),AV50,IF(BZ51=MAX(BZ49:BZ52),AV51,IF(BZ52=MAX(BZ49:BZ52),AV52,AV52))))</f>
        <v>LAZZARETTI ITALO - TT ARSENAL (RE)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9">
        <f>IF(A60=AV49,BC49,IF(A60=AV50,BC50,IF(A60=AV51,BC51,IF(A60=AV52,BC52,"0"))))</f>
        <v>0</v>
      </c>
      <c r="AA60" s="299"/>
      <c r="AB60" s="299"/>
      <c r="AC60" s="268">
        <f>IF(A60=AV49,BG49,IF(A60=AV50,BG50,IF(A60=AV51,BG51,IF(A60=AV52,BG52,"0"))))</f>
        <v>0</v>
      </c>
      <c r="AD60" s="268"/>
      <c r="AE60" s="268">
        <f>IF(A60=AV49,BK49,IF(A60=AV50,BK50,IF(A60=AV51,BK51,IF(A60=AV52,BK52,"0"))))</f>
        <v>3</v>
      </c>
      <c r="AF60" s="268"/>
      <c r="AG60" s="268">
        <f>IF(A60=AV49,BL49,IF(A60=AV50,BL50,IF(A60=AV51,BL51,IF(A60=AV52,BL52,"0"))))</f>
        <v>2</v>
      </c>
      <c r="AH60" s="268"/>
      <c r="AI60" s="268">
        <f>IF(A60=AV49,BM49,IF(A60=AV50,BM50,IF(A60=AV51,BM51,IF(A60=AV52,BM52,"0"))))</f>
        <v>9</v>
      </c>
      <c r="AJ60" s="268"/>
      <c r="AK60" s="268">
        <f>SUM(AG60-AI60)</f>
        <v>-7</v>
      </c>
      <c r="AL60" s="268"/>
      <c r="AM60" s="268">
        <f>IF(A60=AV49,BO49,IF(A60=AV50,BO50,IF(A60=AV51,BO51,IF(A60=AV52,BO52,"0"))))</f>
        <v>70</v>
      </c>
      <c r="AN60" s="268"/>
      <c r="AO60" s="268">
        <f>IF(A60=AV49,BP49,IF(A60=AV50,BP50,IF(A60=AV51,BP51,IF(A60=AV52,BP52,"0"))))</f>
        <v>114</v>
      </c>
      <c r="AP60" s="268"/>
      <c r="AQ60" s="268">
        <f>SUM(AM60-AO60)</f>
        <v>-44</v>
      </c>
      <c r="AR60" s="269"/>
      <c r="AS60" s="37"/>
      <c r="AT60" s="37"/>
      <c r="AU60" s="37"/>
      <c r="AV60" s="270" t="str">
        <f>A58</f>
        <v>TAMPELLA GIACOMO - TT LUGO/ARSENAL</v>
      </c>
      <c r="AW60" s="271"/>
      <c r="BD60" s="131"/>
      <c r="BE60" s="131"/>
      <c r="BF60" s="131"/>
      <c r="BG60" s="131"/>
      <c r="BH60" s="131"/>
      <c r="BI60" s="131"/>
      <c r="BJ60" s="131"/>
      <c r="BK60" s="131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</row>
    <row r="62" spans="1:85" s="40" customFormat="1" ht="21.75" customHeight="1" x14ac:dyDescent="0.2">
      <c r="A62" s="300" t="s">
        <v>0</v>
      </c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1"/>
      <c r="AT62" s="1"/>
      <c r="AU62" s="1"/>
      <c r="AV62" s="130"/>
      <c r="AW62" s="130"/>
      <c r="BD62" s="131"/>
      <c r="BE62" s="131"/>
      <c r="BF62" s="131"/>
      <c r="BG62" s="131"/>
      <c r="BH62" s="131"/>
      <c r="BI62" s="131"/>
      <c r="BJ62" s="131"/>
      <c r="BK62" s="131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</row>
    <row r="63" spans="1:85" s="40" customFormat="1" ht="21.75" customHeight="1" x14ac:dyDescent="0.2">
      <c r="A63" s="296" t="s">
        <v>1</v>
      </c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"/>
      <c r="AT63" s="2"/>
      <c r="AU63" s="2"/>
      <c r="AV63" s="130"/>
      <c r="AW63" s="130"/>
      <c r="BD63" s="131"/>
      <c r="BE63" s="131"/>
      <c r="BF63" s="131"/>
      <c r="BG63" s="131"/>
      <c r="BH63" s="131"/>
      <c r="BI63" s="131"/>
      <c r="BJ63" s="131"/>
      <c r="BK63" s="131"/>
      <c r="BL63" s="132">
        <v>1E-4</v>
      </c>
      <c r="BM63" s="132"/>
      <c r="BN63" s="132">
        <v>0.1</v>
      </c>
      <c r="BO63" s="132">
        <v>9.9999999999999995E-7</v>
      </c>
      <c r="BP63" s="132"/>
      <c r="BQ63" s="132">
        <v>1E-3</v>
      </c>
      <c r="BR63" s="132">
        <v>100000</v>
      </c>
      <c r="BS63" s="132"/>
      <c r="BT63" s="132"/>
      <c r="BU63" s="132"/>
      <c r="BV63" s="132"/>
      <c r="BW63" s="132"/>
      <c r="BX63" s="132"/>
      <c r="BY63" s="132"/>
      <c r="BZ63" s="132"/>
    </row>
    <row r="64" spans="1:85" s="40" customFormat="1" ht="24" customHeight="1" x14ac:dyDescent="0.2">
      <c r="A64" s="279" t="str">
        <f>A47</f>
        <v xml:space="preserve">Cat.  OPEN </v>
      </c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 t="s">
        <v>55</v>
      </c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133"/>
      <c r="AJ64" s="133"/>
      <c r="AK64" s="302"/>
      <c r="AL64" s="302"/>
      <c r="AM64" s="302"/>
      <c r="AN64" s="302"/>
      <c r="AO64" s="302"/>
      <c r="AP64" s="302"/>
      <c r="AQ64" s="302"/>
      <c r="AR64" s="302"/>
      <c r="AS64" s="3"/>
      <c r="AT64" s="3"/>
      <c r="AU64" s="3"/>
      <c r="AV64" s="134"/>
      <c r="AW64" s="334" t="s">
        <v>11</v>
      </c>
      <c r="AX64" s="334"/>
      <c r="AY64" s="334"/>
      <c r="AZ64" s="334"/>
      <c r="BA64" s="334"/>
      <c r="BB64" s="334"/>
      <c r="BC64" s="334"/>
      <c r="BD64" s="333" t="s">
        <v>12</v>
      </c>
      <c r="BE64" s="333"/>
      <c r="BF64" s="333"/>
      <c r="BG64" s="333"/>
      <c r="BH64" s="295" t="s">
        <v>13</v>
      </c>
      <c r="BI64" s="295"/>
      <c r="BJ64" s="295"/>
      <c r="BK64" s="295"/>
      <c r="BL64" s="335" t="s">
        <v>14</v>
      </c>
      <c r="BM64" s="335"/>
      <c r="BN64" s="335"/>
      <c r="BO64" s="335" t="s">
        <v>15</v>
      </c>
      <c r="BP64" s="335"/>
      <c r="BQ64" s="335"/>
      <c r="BR64" s="336" t="s">
        <v>89</v>
      </c>
      <c r="BS64" s="337"/>
      <c r="BT64" s="337"/>
      <c r="BU64" s="337"/>
      <c r="BV64" s="337"/>
      <c r="BW64" s="337"/>
      <c r="BX64" s="337"/>
      <c r="BY64" s="337"/>
      <c r="BZ64" s="338"/>
      <c r="CA64" s="257" t="s">
        <v>16</v>
      </c>
      <c r="CB64" s="258"/>
      <c r="CC64" s="258"/>
      <c r="CD64" s="258"/>
      <c r="CE64" s="258"/>
      <c r="CF64" s="10"/>
      <c r="CG64" s="11"/>
    </row>
    <row r="65" spans="1:85" s="40" customFormat="1" ht="21.75" customHeight="1" x14ac:dyDescent="0.2">
      <c r="A65" s="7" t="s">
        <v>90</v>
      </c>
      <c r="B65" s="7" t="s">
        <v>3</v>
      </c>
      <c r="C65" s="339" t="s">
        <v>4</v>
      </c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40" t="s">
        <v>5</v>
      </c>
      <c r="AH65" s="340"/>
      <c r="AI65" s="340" t="s">
        <v>6</v>
      </c>
      <c r="AJ65" s="340"/>
      <c r="AK65" s="340" t="s">
        <v>7</v>
      </c>
      <c r="AL65" s="340"/>
      <c r="AM65" s="340" t="s">
        <v>8</v>
      </c>
      <c r="AN65" s="340"/>
      <c r="AO65" s="340" t="s">
        <v>9</v>
      </c>
      <c r="AP65" s="340"/>
      <c r="AQ65" s="341" t="s">
        <v>10</v>
      </c>
      <c r="AR65" s="341"/>
      <c r="AS65" s="9"/>
      <c r="AT65" s="9"/>
      <c r="AU65" s="9"/>
      <c r="AV65" s="134"/>
      <c r="AW65" s="136" t="s">
        <v>19</v>
      </c>
      <c r="AX65" s="137" t="s">
        <v>20</v>
      </c>
      <c r="AY65" s="137" t="s">
        <v>21</v>
      </c>
      <c r="AZ65" s="137" t="s">
        <v>91</v>
      </c>
      <c r="BA65" s="137" t="s">
        <v>92</v>
      </c>
      <c r="BB65" s="137" t="s">
        <v>93</v>
      </c>
      <c r="BC65" s="138" t="s">
        <v>22</v>
      </c>
      <c r="BD65" s="135" t="s">
        <v>94</v>
      </c>
      <c r="BE65" s="135" t="s">
        <v>95</v>
      </c>
      <c r="BF65" s="135" t="s">
        <v>96</v>
      </c>
      <c r="BG65" s="135" t="s">
        <v>97</v>
      </c>
      <c r="BH65" s="135" t="s">
        <v>94</v>
      </c>
      <c r="BI65" s="135" t="s">
        <v>95</v>
      </c>
      <c r="BJ65" s="135" t="s">
        <v>96</v>
      </c>
      <c r="BK65" s="139" t="s">
        <v>98</v>
      </c>
      <c r="BL65" s="140" t="s">
        <v>99</v>
      </c>
      <c r="BM65" s="140" t="s">
        <v>100</v>
      </c>
      <c r="BN65" s="140" t="s">
        <v>101</v>
      </c>
      <c r="BO65" s="141" t="s">
        <v>25</v>
      </c>
      <c r="BP65" s="141" t="s">
        <v>26</v>
      </c>
      <c r="BQ65" s="141" t="s">
        <v>27</v>
      </c>
      <c r="BR65" s="141" t="s">
        <v>28</v>
      </c>
      <c r="BS65" s="141" t="s">
        <v>24</v>
      </c>
      <c r="BT65" s="141" t="s">
        <v>27</v>
      </c>
      <c r="BU65" s="141" t="s">
        <v>23</v>
      </c>
      <c r="BV65" s="141" t="s">
        <v>25</v>
      </c>
      <c r="BW65" s="142" t="s">
        <v>102</v>
      </c>
      <c r="BX65" s="143" t="s">
        <v>103</v>
      </c>
      <c r="BY65" s="143" t="s">
        <v>104</v>
      </c>
      <c r="BZ65" s="143" t="s">
        <v>105</v>
      </c>
      <c r="CA65" s="19" t="s">
        <v>29</v>
      </c>
      <c r="CB65" s="19" t="s">
        <v>30</v>
      </c>
      <c r="CC65" s="19" t="s">
        <v>31</v>
      </c>
      <c r="CD65" s="19" t="s">
        <v>32</v>
      </c>
      <c r="CE65" s="19" t="s">
        <v>33</v>
      </c>
      <c r="CF65" s="19" t="s">
        <v>34</v>
      </c>
      <c r="CG65" s="19" t="s">
        <v>35</v>
      </c>
    </row>
    <row r="66" spans="1:85" s="40" customFormat="1" ht="30" customHeight="1" x14ac:dyDescent="0.2">
      <c r="A66" s="20">
        <v>8</v>
      </c>
      <c r="B66" s="144">
        <v>11.2</v>
      </c>
      <c r="C66" s="145" t="s">
        <v>17</v>
      </c>
      <c r="D66" s="280" t="str">
        <f>REPT('lista di qualificazione'!B8,1)</f>
        <v>SCHEDA ENNIO - TT ZINELLA (BO)</v>
      </c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1"/>
      <c r="R66" s="146" t="s">
        <v>18</v>
      </c>
      <c r="S66" s="303" t="str">
        <f>REPT(D68,1)</f>
        <v>SANTACHIARA SERGIO - TT ARSENAL (RE)</v>
      </c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5"/>
      <c r="AG66" s="12">
        <v>10</v>
      </c>
      <c r="AH66" s="13">
        <v>12</v>
      </c>
      <c r="AI66" s="14">
        <v>11</v>
      </c>
      <c r="AJ66" s="15">
        <v>9</v>
      </c>
      <c r="AK66" s="12">
        <v>4</v>
      </c>
      <c r="AL66" s="13">
        <v>11</v>
      </c>
      <c r="AM66" s="14">
        <v>12</v>
      </c>
      <c r="AN66" s="15">
        <v>10</v>
      </c>
      <c r="AO66" s="12">
        <v>11</v>
      </c>
      <c r="AP66" s="16">
        <v>8</v>
      </c>
      <c r="AQ66" s="17">
        <f t="shared" ref="AQ66:AQ71" si="12">IF(AG66="","",IF(AG66&lt;&gt;"",CF66))</f>
        <v>3</v>
      </c>
      <c r="AR66" s="17">
        <f t="shared" ref="AR66:AR71" si="13">IF(AG66="","",IF(AG66&lt;&gt;"",CG66))</f>
        <v>2</v>
      </c>
      <c r="AS66" s="18"/>
      <c r="AT66" s="18"/>
      <c r="AU66" s="18"/>
      <c r="AV66" s="147" t="str">
        <f>REPT(D66,1)</f>
        <v>SCHEDA ENNIO - TT ZINELLA (BO)</v>
      </c>
      <c r="AW66" s="148" t="str">
        <f>IF(AQ66="","0",IF(AQ66&gt;AR66,"2",IF(AQ66&lt;AR66,"0","")))</f>
        <v>2</v>
      </c>
      <c r="AX66" s="26"/>
      <c r="AY66" s="27"/>
      <c r="AZ66" s="7" t="str">
        <f>IF(AR69="","0",IF(AQ69&gt;AR69,"0",IF(AQ69&lt;AR69,"2","")))</f>
        <v>0</v>
      </c>
      <c r="BA66" s="7" t="str">
        <f>IF(AR70="","0",IF(AQ70&gt;AR70,"0",IF(AQ70&lt;AR70,"2","")))</f>
        <v>2</v>
      </c>
      <c r="BB66" s="27"/>
      <c r="BC66" s="149">
        <f>SUM(AW66+AZ66+BA66)</f>
        <v>4</v>
      </c>
      <c r="BD66" s="150" t="str">
        <f>IF(AW66="2","1","0")</f>
        <v>1</v>
      </c>
      <c r="BE66" s="150" t="str">
        <f>IF(AZ66="2","1","0")</f>
        <v>0</v>
      </c>
      <c r="BF66" s="150" t="str">
        <f>IF(BA66="2","1","0")</f>
        <v>1</v>
      </c>
      <c r="BG66" s="151">
        <f>SUM(BD66+BE66+BF66)</f>
        <v>2</v>
      </c>
      <c r="BH66" s="150" t="str">
        <f>IF(AW66&gt;AW68,"0",IF(AW66&lt;AW68,"1","0"))</f>
        <v>0</v>
      </c>
      <c r="BI66" s="150" t="str">
        <f>IF(AZ66&gt;AZ69,"0",IF(AZ66&lt;AZ69,"1","0"))</f>
        <v>1</v>
      </c>
      <c r="BJ66" s="150" t="str">
        <f>IF(BA66&gt;BA67,"0",IF(BA66&lt;BA67,"1","0"))</f>
        <v>0</v>
      </c>
      <c r="BK66" s="151">
        <f>SUM(BH66+BI66+BJ66)</f>
        <v>1</v>
      </c>
      <c r="BL66" s="152">
        <f>SUM(CF66+CG69+CG70)</f>
        <v>6</v>
      </c>
      <c r="BM66" s="152">
        <f>SUM(CG66+CF69+CF70)</f>
        <v>6</v>
      </c>
      <c r="BN66" s="152">
        <f>SUM(BL66-BM66)</f>
        <v>0</v>
      </c>
      <c r="BO66" s="152">
        <f>SUM(AG66+AI66+AK66+AM66+AO66+AH69+AJ69+AL69+AN69+AP69+AH70+AJ70+AL70+AN70+AP70)</f>
        <v>116</v>
      </c>
      <c r="BP66" s="152">
        <f>SUM(AH66+AJ66+AL66+AN66+AP66+AG69+AI69+AK69+AM69+AO69+AG70+AI70+AK70+AM70+AO70)</f>
        <v>120</v>
      </c>
      <c r="BQ66" s="152">
        <f>SUM(BO66-BP66)</f>
        <v>-4</v>
      </c>
      <c r="BR66" s="152">
        <f>BC66*BR63</f>
        <v>400000</v>
      </c>
      <c r="BS66" s="152">
        <f>BN66*BN63</f>
        <v>0</v>
      </c>
      <c r="BT66" s="152">
        <f>SUM(BQ66*BQ63)</f>
        <v>-4.0000000000000001E-3</v>
      </c>
      <c r="BU66" s="152">
        <f>SUM(BL66*BL63)</f>
        <v>6.0000000000000006E-4</v>
      </c>
      <c r="BV66" s="152">
        <f>SUM(BO66*BO63)</f>
        <v>1.16E-4</v>
      </c>
      <c r="BW66" s="153">
        <f>SUM(BR66+BS66+BT66+BU66+BV66)</f>
        <v>399999.99671600002</v>
      </c>
      <c r="BX66" s="152">
        <f>IF(BW66&lt;MAX(BW66:BW69),BW66,"")</f>
        <v>399999.99671600002</v>
      </c>
      <c r="BY66" s="152" t="str">
        <f>IF(BX66&lt;MAX(BX66:BX69),BX66,"")</f>
        <v/>
      </c>
      <c r="BZ66" s="152" t="str">
        <f>IF(BY66&lt;MAX(BY66:BY69),BY66,"")</f>
        <v/>
      </c>
      <c r="CA66" s="28" t="str">
        <f t="shared" ref="CA66:CA71" si="14">IF(AND(AG66&lt;&gt;"",AH66&lt;&gt;""),IF(AG66&gt;AH66,"c","f"),0)</f>
        <v>f</v>
      </c>
      <c r="CB66" s="28" t="str">
        <f t="shared" ref="CB66:CB71" si="15">IF(AND(AI66&lt;&gt;"",AJ66&lt;&gt;""),IF(AI66&gt;AJ66,"c","f"),0)</f>
        <v>c</v>
      </c>
      <c r="CC66" s="28" t="str">
        <f t="shared" ref="CC66:CC71" si="16">IF(AND(AK66&lt;&gt;"",AL66&lt;&gt;""),IF(AK66&gt;AL66,"c","f"),0)</f>
        <v>f</v>
      </c>
      <c r="CD66" s="28" t="str">
        <f t="shared" ref="CD66:CD71" si="17">IF(AND(AM66&lt;&gt;"",AN66&lt;&gt;""),IF(AM66&gt;AN66,"c","f"),0)</f>
        <v>c</v>
      </c>
      <c r="CE66" s="28" t="str">
        <f t="shared" ref="CE66:CE71" si="18">IF(AND(AO66&lt;&gt;"",AP66&lt;&gt;""),IF(AO66&gt;AP66,"c","f"),0)</f>
        <v>c</v>
      </c>
      <c r="CF66" s="28">
        <f t="shared" ref="CF66:CF71" si="19">COUNTIF(CA66:CE66,"c")</f>
        <v>3</v>
      </c>
      <c r="CG66" s="28">
        <f t="shared" ref="CG66:CG71" si="20">COUNTIF(CA66:CE66,"f")</f>
        <v>2</v>
      </c>
    </row>
    <row r="67" spans="1:85" s="40" customFormat="1" ht="30" customHeight="1" x14ac:dyDescent="0.2">
      <c r="A67" s="154">
        <v>8</v>
      </c>
      <c r="B67" s="21"/>
      <c r="C67" s="155" t="s">
        <v>38</v>
      </c>
      <c r="D67" s="280" t="str">
        <f>REPT('lista di qualificazione'!B13,1)</f>
        <v>VENTUROLI MANUEL TT LUGO/ARSENAL</v>
      </c>
      <c r="E67" s="280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1"/>
      <c r="R67" s="156" t="s">
        <v>18</v>
      </c>
      <c r="S67" s="282" t="str">
        <f>REPT(D69,1)</f>
        <v>LAFFI MATTEO - C.D. BPR BANCA (MO)</v>
      </c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4"/>
      <c r="AG67" s="22">
        <v>11</v>
      </c>
      <c r="AH67" s="23">
        <v>8</v>
      </c>
      <c r="AI67" s="24">
        <v>11</v>
      </c>
      <c r="AJ67" s="25">
        <v>9</v>
      </c>
      <c r="AK67" s="22">
        <v>12</v>
      </c>
      <c r="AL67" s="23">
        <v>14</v>
      </c>
      <c r="AM67" s="24">
        <v>10</v>
      </c>
      <c r="AN67" s="25">
        <v>12</v>
      </c>
      <c r="AO67" s="22">
        <v>3</v>
      </c>
      <c r="AP67" s="25">
        <v>11</v>
      </c>
      <c r="AQ67" s="17">
        <f t="shared" si="12"/>
        <v>2</v>
      </c>
      <c r="AR67" s="17">
        <f t="shared" si="13"/>
        <v>3</v>
      </c>
      <c r="AS67" s="18"/>
      <c r="AT67" s="18"/>
      <c r="AU67" s="18"/>
      <c r="AV67" s="147" t="str">
        <f>REPT(D67,1)</f>
        <v>VENTUROLI MANUEL TT LUGO/ARSENAL</v>
      </c>
      <c r="AW67" s="148"/>
      <c r="AX67" s="7" t="str">
        <f>IF(AQ67="","0",IF(AQ67&gt;AR67,"2",IF(AQ67&lt;AR67,"0","")))</f>
        <v>0</v>
      </c>
      <c r="AY67" s="7" t="str">
        <f>IF(AR68="","0",IF(AQ68&gt;AR68,"0",IF(AQ68&lt;AR68,"2","")))</f>
        <v>0</v>
      </c>
      <c r="AZ67" s="26"/>
      <c r="BA67" s="7" t="str">
        <f>IF(AQ70="","0",IF(AR70&gt;AQ70,"0",IF(AR70&lt;AQ70,"2","")))</f>
        <v>0</v>
      </c>
      <c r="BB67" s="27"/>
      <c r="BC67" s="149">
        <f>SUM(AX67+AY67+BA67)</f>
        <v>0</v>
      </c>
      <c r="BD67" s="150" t="str">
        <f>IF(AX67="2","1","0")</f>
        <v>0</v>
      </c>
      <c r="BE67" s="150" t="str">
        <f>IF(AY67="2","1","0")</f>
        <v>0</v>
      </c>
      <c r="BF67" s="150" t="str">
        <f>IF(BA67="2","1","0")</f>
        <v>0</v>
      </c>
      <c r="BG67" s="151">
        <f>SUM(BD67+BE67+BF67)</f>
        <v>0</v>
      </c>
      <c r="BH67" s="150" t="str">
        <f>IF(AX67&gt;AX69,"0",IF(AX67&lt;AX69,"1","0"))</f>
        <v>1</v>
      </c>
      <c r="BI67" s="150" t="str">
        <f>IF(AY67&gt;AY68,"0",IF(AY67&lt;AY68,"1","0"))</f>
        <v>1</v>
      </c>
      <c r="BJ67" s="150" t="str">
        <f>IF(BA67&gt;BA66,"0",IF(BA67&lt;BA66,"1","0"))</f>
        <v>1</v>
      </c>
      <c r="BK67" s="151">
        <f>SUM(BH67+BI67+BJ67)</f>
        <v>3</v>
      </c>
      <c r="BL67" s="152">
        <f>SUM(CF67+CG68+CF70)</f>
        <v>3</v>
      </c>
      <c r="BM67" s="152">
        <f>SUM(CG67+CF68+CG70)</f>
        <v>9</v>
      </c>
      <c r="BN67" s="152">
        <f>SUM(BL67-BM67)</f>
        <v>-6</v>
      </c>
      <c r="BO67" s="152">
        <f>SUM(AG67+AI67+AK67+AM67+AO67+AH68+AJ68+AL68+AN68+AP68+AG70+AI70+AK70+AM70+AO70)</f>
        <v>108</v>
      </c>
      <c r="BP67" s="152">
        <f>SUM(AH67+AJ67+AL67+AN67+AP67+AG68+AI68+AK68+AM68+AO68+AH70+AJ70+AL70+AN70+AP70)</f>
        <v>131</v>
      </c>
      <c r="BQ67" s="152">
        <f>SUM(BO67-BP67)</f>
        <v>-23</v>
      </c>
      <c r="BR67" s="152">
        <f>BC67*BR63</f>
        <v>0</v>
      </c>
      <c r="BS67" s="152">
        <f>BN67*BN63</f>
        <v>-0.60000000000000009</v>
      </c>
      <c r="BT67" s="152">
        <f>SUM(BQ67*BQ63)</f>
        <v>-2.3E-2</v>
      </c>
      <c r="BU67" s="152">
        <f>SUM(BL67*BL63)</f>
        <v>3.0000000000000003E-4</v>
      </c>
      <c r="BV67" s="152">
        <f>SUM(BO67*BO63)</f>
        <v>1.08E-4</v>
      </c>
      <c r="BW67" s="153">
        <f>SUM(BR67+BS67+BT67+BU67+BV67)</f>
        <v>-0.62259200000000015</v>
      </c>
      <c r="BX67" s="152">
        <f>IF(BW67&lt;MAX(BW66:BW69),BW67,"")</f>
        <v>-0.62259200000000015</v>
      </c>
      <c r="BY67" s="152">
        <f>IF(BX67&lt;MAX(BX66:BX69),BX67,"")</f>
        <v>-0.62259200000000015</v>
      </c>
      <c r="BZ67" s="152">
        <f>IF(BY67&lt;MAX(BY66:BY69),BY67,"")</f>
        <v>-0.62259200000000015</v>
      </c>
      <c r="CA67" s="28" t="str">
        <f t="shared" si="14"/>
        <v>c</v>
      </c>
      <c r="CB67" s="28" t="str">
        <f t="shared" si="15"/>
        <v>c</v>
      </c>
      <c r="CC67" s="28" t="str">
        <f t="shared" si="16"/>
        <v>f</v>
      </c>
      <c r="CD67" s="28" t="str">
        <f t="shared" si="17"/>
        <v>f</v>
      </c>
      <c r="CE67" s="28" t="str">
        <f t="shared" si="18"/>
        <v>f</v>
      </c>
      <c r="CF67" s="28">
        <f t="shared" si="19"/>
        <v>2</v>
      </c>
      <c r="CG67" s="28">
        <f t="shared" si="20"/>
        <v>3</v>
      </c>
    </row>
    <row r="68" spans="1:85" s="40" customFormat="1" ht="30" customHeight="1" x14ac:dyDescent="0.2">
      <c r="A68" s="154">
        <v>8</v>
      </c>
      <c r="B68" s="21"/>
      <c r="C68" s="155" t="s">
        <v>36</v>
      </c>
      <c r="D68" s="280" t="str">
        <f>REPT('lista di qualificazione'!B20,1)</f>
        <v>SANTACHIARA SERGIO - TT ARSENAL (RE)</v>
      </c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1"/>
      <c r="R68" s="156" t="s">
        <v>18</v>
      </c>
      <c r="S68" s="282" t="str">
        <f>REPT(D67,1)</f>
        <v>VENTUROLI MANUEL TT LUGO/ARSENAL</v>
      </c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4"/>
      <c r="AG68" s="22">
        <v>11</v>
      </c>
      <c r="AH68" s="23">
        <v>6</v>
      </c>
      <c r="AI68" s="24">
        <v>11</v>
      </c>
      <c r="AJ68" s="25">
        <v>9</v>
      </c>
      <c r="AK68" s="22">
        <v>11</v>
      </c>
      <c r="AL68" s="23">
        <v>9</v>
      </c>
      <c r="AM68" s="24"/>
      <c r="AN68" s="25"/>
      <c r="AO68" s="22"/>
      <c r="AP68" s="25"/>
      <c r="AQ68" s="17">
        <f t="shared" si="12"/>
        <v>3</v>
      </c>
      <c r="AR68" s="17">
        <f t="shared" si="13"/>
        <v>0</v>
      </c>
      <c r="AS68" s="18"/>
      <c r="AT68" s="18"/>
      <c r="AU68" s="18"/>
      <c r="AV68" s="147" t="str">
        <f>REPT(D68,1)</f>
        <v>SANTACHIARA SERGIO - TT ARSENAL (RE)</v>
      </c>
      <c r="AW68" s="148" t="str">
        <f>IF(AR66="","0",IF(AQ66&gt;AR66,"0",IF(AR66&gt;AQ66,"2","")))</f>
        <v>0</v>
      </c>
      <c r="AX68" s="27"/>
      <c r="AY68" s="7" t="str">
        <f>IF(AQ68="","0",IF(AQ68&gt;AR68,"2",IF(AQ68&lt;AR68,"0","")))</f>
        <v>2</v>
      </c>
      <c r="AZ68" s="27"/>
      <c r="BA68" s="27"/>
      <c r="BB68" s="7" t="str">
        <f>IF(AQ71="","0",IF(AR71&gt;AQ71,"0",IF(AR71&lt;AQ71,"2","")))</f>
        <v>0</v>
      </c>
      <c r="BC68" s="149">
        <f>SUM(AW68+AY68+BB68)</f>
        <v>2</v>
      </c>
      <c r="BD68" s="150" t="str">
        <f>IF(AW68="2","1","0")</f>
        <v>0</v>
      </c>
      <c r="BE68" s="150" t="str">
        <f>IF(AY68="2","1","0")</f>
        <v>1</v>
      </c>
      <c r="BF68" s="150" t="str">
        <f>IF(BB68="2","1","0")</f>
        <v>0</v>
      </c>
      <c r="BG68" s="151">
        <f>SUM(BD68+BE68+BF68)</f>
        <v>1</v>
      </c>
      <c r="BH68" s="150" t="str">
        <f>IF(AW68&gt;AW66,"0",IF(AW68&lt;AW66,"1","0"))</f>
        <v>1</v>
      </c>
      <c r="BI68" s="150" t="str">
        <f>IF(AY68&gt;AY67,"0",IF(AY68&lt;AY67,"1","0"))</f>
        <v>0</v>
      </c>
      <c r="BJ68" s="150" t="str">
        <f>IF(BB68&gt;BB69,"0",IF(BB68&lt;BB69,"1","0"))</f>
        <v>1</v>
      </c>
      <c r="BK68" s="151">
        <f>SUM(BH68+BI68+BJ68)</f>
        <v>2</v>
      </c>
      <c r="BL68" s="152">
        <f>SUM(CG66+CF68+CF71)</f>
        <v>6</v>
      </c>
      <c r="BM68" s="152">
        <f>SUM(CF66+CG68+CG71)</f>
        <v>6</v>
      </c>
      <c r="BN68" s="152">
        <f>SUM(BL68-BM68)</f>
        <v>0</v>
      </c>
      <c r="BO68" s="152">
        <f>SUM(AH66+AJ66+AL66+AN66+AP66+AG68+AI68+AK68+AM68+AO68+AG71+AI71+AK71+AM71+AO71)</f>
        <v>133</v>
      </c>
      <c r="BP68" s="152">
        <f>SUM(AG66+AI66+AK66+AM66+AO66+AH68+AJ68+AL68+AN68+AP68+AH71+AJ71+AL71+AN71+AP71)</f>
        <v>1128</v>
      </c>
      <c r="BQ68" s="152">
        <f>SUM(BO68-BP68)</f>
        <v>-995</v>
      </c>
      <c r="BR68" s="152">
        <f>BC68*BR63</f>
        <v>200000</v>
      </c>
      <c r="BS68" s="152">
        <f>BN68*BN63</f>
        <v>0</v>
      </c>
      <c r="BT68" s="152">
        <f>SUM(BQ68*BQ63)</f>
        <v>-0.995</v>
      </c>
      <c r="BU68" s="152">
        <f>SUM(BL68*BL63)</f>
        <v>6.0000000000000006E-4</v>
      </c>
      <c r="BV68" s="152">
        <f>SUM(BO68*BO63)</f>
        <v>1.3300000000000001E-4</v>
      </c>
      <c r="BW68" s="153">
        <f>SUM(BR68+BS68+BT68+BU68+BV68)</f>
        <v>199999.005733</v>
      </c>
      <c r="BX68" s="152">
        <f>IF(BW68&lt;MAX(BW66:BW69),BW68,"")</f>
        <v>199999.005733</v>
      </c>
      <c r="BY68" s="152">
        <f>IF(BX68&lt;MAX(BX66:BX69),BX68,"")</f>
        <v>199999.005733</v>
      </c>
      <c r="BZ68" s="152" t="str">
        <f>IF(BY68&lt;MAX(BY66:BY69),BY68,"")</f>
        <v/>
      </c>
      <c r="CA68" s="28" t="str">
        <f t="shared" si="14"/>
        <v>c</v>
      </c>
      <c r="CB68" s="28" t="str">
        <f t="shared" si="15"/>
        <v>c</v>
      </c>
      <c r="CC68" s="28" t="str">
        <f t="shared" si="16"/>
        <v>c</v>
      </c>
      <c r="CD68" s="28">
        <f t="shared" si="17"/>
        <v>0</v>
      </c>
      <c r="CE68" s="28">
        <f t="shared" si="18"/>
        <v>0</v>
      </c>
      <c r="CF68" s="28">
        <f t="shared" si="19"/>
        <v>3</v>
      </c>
      <c r="CG68" s="28">
        <f t="shared" si="20"/>
        <v>0</v>
      </c>
    </row>
    <row r="69" spans="1:85" s="40" customFormat="1" ht="30" customHeight="1" thickBot="1" x14ac:dyDescent="0.25">
      <c r="A69" s="154">
        <v>8</v>
      </c>
      <c r="B69" s="21"/>
      <c r="C69" s="155" t="s">
        <v>106</v>
      </c>
      <c r="D69" s="280" t="str">
        <f>REPT('lista di qualificazione'!B27,1)</f>
        <v>LAFFI MATTEO - C.D. BPR BANCA (MO)</v>
      </c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1"/>
      <c r="R69" s="156" t="s">
        <v>18</v>
      </c>
      <c r="S69" s="282" t="str">
        <f>REPT(D66,1)</f>
        <v>SCHEDA ENNIO - TT ZINELLA (BO)</v>
      </c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4"/>
      <c r="AG69" s="22">
        <v>11</v>
      </c>
      <c r="AH69" s="23">
        <v>9</v>
      </c>
      <c r="AI69" s="24">
        <v>11</v>
      </c>
      <c r="AJ69" s="25">
        <v>8</v>
      </c>
      <c r="AK69" s="22">
        <v>11</v>
      </c>
      <c r="AL69" s="23">
        <v>7</v>
      </c>
      <c r="AM69" s="24"/>
      <c r="AN69" s="25"/>
      <c r="AO69" s="22"/>
      <c r="AP69" s="25"/>
      <c r="AQ69" s="17">
        <f t="shared" si="12"/>
        <v>3</v>
      </c>
      <c r="AR69" s="17">
        <f t="shared" si="13"/>
        <v>0</v>
      </c>
      <c r="AS69" s="18"/>
      <c r="AT69" s="18"/>
      <c r="AU69" s="18"/>
      <c r="AV69" s="147" t="str">
        <f>REPT(D69,1)</f>
        <v>LAFFI MATTEO - C.D. BPR BANCA (MO)</v>
      </c>
      <c r="AW69" s="157"/>
      <c r="AX69" s="7" t="str">
        <f>IF(AR67="","0",IF(AQ67&gt;AR67,"0",IF(AQ67&lt;AR67,"2","")))</f>
        <v>2</v>
      </c>
      <c r="AY69" s="27"/>
      <c r="AZ69" s="7" t="str">
        <f>IF(AQ69="","0",IF(AR69&gt;AQ69,"0",IF(AR69&lt;AQ69,"2","")))</f>
        <v>2</v>
      </c>
      <c r="BA69" s="27"/>
      <c r="BB69" s="7" t="str">
        <f>IF(AQ71="","0",IF(AR71&gt;AQ71,"2",IF(AR71&lt;AQ71,"0","")))</f>
        <v>2</v>
      </c>
      <c r="BC69" s="149">
        <f>SUM(AX69+AZ69+BB69)</f>
        <v>6</v>
      </c>
      <c r="BD69" s="150" t="str">
        <f>IF(AX69="2","1","0")</f>
        <v>1</v>
      </c>
      <c r="BE69" s="150" t="str">
        <f>IF(AZ69="2","1","0")</f>
        <v>1</v>
      </c>
      <c r="BF69" s="150" t="str">
        <f>IF(BB69="2","1","0")</f>
        <v>1</v>
      </c>
      <c r="BG69" s="151">
        <f>SUM(BD69+BE69+BF69)</f>
        <v>3</v>
      </c>
      <c r="BH69" s="150" t="str">
        <f>IF(AX69&gt;AX67,"0",IF(AX69&lt;AX67,"1","0"))</f>
        <v>0</v>
      </c>
      <c r="BI69" s="150" t="str">
        <f>IF(AZ69&gt;AZ66,"0",IF(AZ69&lt;AZ66,"1","0"))</f>
        <v>0</v>
      </c>
      <c r="BJ69" s="150" t="str">
        <f>IF(BB69&gt;BB68,"0",IF(BB69&lt;BB68,"1","0"))</f>
        <v>0</v>
      </c>
      <c r="BK69" s="151">
        <f>SUM(BH69+BI69+BJ69)</f>
        <v>0</v>
      </c>
      <c r="BL69" s="152">
        <f>SUM(CG67+CF69+CG71)</f>
        <v>9</v>
      </c>
      <c r="BM69" s="152">
        <f>SUM(CF67+CG69+CF71)</f>
        <v>3</v>
      </c>
      <c r="BN69" s="152">
        <f>SUM(BL69-BM69)</f>
        <v>6</v>
      </c>
      <c r="BO69" s="152">
        <f>SUM(AH67+AJ67+AL67+AN67+AP67+AG69+AI69+AK69+AM69+AO69+AH71+AJ71+AL71+AN71+AP71)</f>
        <v>1143</v>
      </c>
      <c r="BP69" s="152">
        <f>SUM(AG67+AI67+AK67+AM67+AO67+AH69+AJ69+AL69+AN69+AP69+AG71+AI71+AK71+AM71+AO71)</f>
        <v>121</v>
      </c>
      <c r="BQ69" s="152">
        <f>SUM(BO69-BP69)</f>
        <v>1022</v>
      </c>
      <c r="BR69" s="152">
        <f>BC69*BR63</f>
        <v>600000</v>
      </c>
      <c r="BS69" s="152">
        <f>BN69*BN63</f>
        <v>0.60000000000000009</v>
      </c>
      <c r="BT69" s="152">
        <f>SUM(BQ69*BQ63)</f>
        <v>1.022</v>
      </c>
      <c r="BU69" s="152">
        <f>SUM(BL69*BL63)</f>
        <v>9.0000000000000008E-4</v>
      </c>
      <c r="BV69" s="152">
        <f>SUM(BO69*BO63)</f>
        <v>1.1429999999999999E-3</v>
      </c>
      <c r="BW69" s="153">
        <f>SUM(BR69+BS69+BT69+BU69+BV69)</f>
        <v>600001.62404299993</v>
      </c>
      <c r="BX69" s="152" t="str">
        <f>IF(BW69&lt;MAX(BW66:BW69),BW69,"")</f>
        <v/>
      </c>
      <c r="BY69" s="152" t="str">
        <f>IF(BX69&lt;MAX(BX66:BX69),BX69,"")</f>
        <v/>
      </c>
      <c r="BZ69" s="152" t="str">
        <f>IF(BY69&lt;MAX(BY66:BY69),BY69,"")</f>
        <v/>
      </c>
      <c r="CA69" s="28" t="str">
        <f t="shared" si="14"/>
        <v>c</v>
      </c>
      <c r="CB69" s="28" t="str">
        <f t="shared" si="15"/>
        <v>c</v>
      </c>
      <c r="CC69" s="28" t="str">
        <f t="shared" si="16"/>
        <v>c</v>
      </c>
      <c r="CD69" s="28">
        <f t="shared" si="17"/>
        <v>0</v>
      </c>
      <c r="CE69" s="28">
        <f t="shared" si="18"/>
        <v>0</v>
      </c>
      <c r="CF69" s="28">
        <f t="shared" si="19"/>
        <v>3</v>
      </c>
      <c r="CG69" s="28">
        <f t="shared" si="20"/>
        <v>0</v>
      </c>
    </row>
    <row r="70" spans="1:85" s="40" customFormat="1" ht="30" customHeight="1" x14ac:dyDescent="0.2">
      <c r="A70" s="154">
        <v>8</v>
      </c>
      <c r="B70" s="21"/>
      <c r="C70" s="155" t="s">
        <v>107</v>
      </c>
      <c r="D70" s="283" t="str">
        <f>REPT(D67,1)</f>
        <v>VENTUROLI MANUEL TT LUGO/ARSENAL</v>
      </c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4"/>
      <c r="R70" s="156" t="s">
        <v>18</v>
      </c>
      <c r="S70" s="282" t="str">
        <f>REPT(D66,1)</f>
        <v>SCHEDA ENNIO - TT ZINELLA (BO)</v>
      </c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4"/>
      <c r="AG70" s="22">
        <v>8</v>
      </c>
      <c r="AH70" s="23">
        <v>11</v>
      </c>
      <c r="AI70" s="24">
        <v>12</v>
      </c>
      <c r="AJ70" s="25">
        <v>10</v>
      </c>
      <c r="AK70" s="22">
        <v>7</v>
      </c>
      <c r="AL70" s="23">
        <v>11</v>
      </c>
      <c r="AM70" s="24">
        <v>10</v>
      </c>
      <c r="AN70" s="25">
        <v>12</v>
      </c>
      <c r="AO70" s="22"/>
      <c r="AP70" s="25"/>
      <c r="AQ70" s="17">
        <f t="shared" si="12"/>
        <v>1</v>
      </c>
      <c r="AR70" s="17">
        <f t="shared" si="13"/>
        <v>3</v>
      </c>
      <c r="AS70" s="18"/>
      <c r="AT70" s="18"/>
      <c r="AU70" s="18"/>
      <c r="AV70" s="158" t="s">
        <v>49</v>
      </c>
      <c r="AW70" s="159" t="s">
        <v>50</v>
      </c>
      <c r="AX70" s="160" t="s">
        <v>108</v>
      </c>
      <c r="AY70" s="161" t="s">
        <v>109</v>
      </c>
      <c r="BA70" s="36"/>
      <c r="BB70" s="36"/>
      <c r="BD70" s="162"/>
      <c r="BE70" s="162"/>
      <c r="BF70" s="162"/>
      <c r="BG70" s="162"/>
      <c r="BH70" s="162"/>
      <c r="BI70" s="162"/>
      <c r="BJ70" s="162"/>
      <c r="BK70" s="162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32"/>
      <c r="BY70" s="132"/>
      <c r="BZ70" s="132"/>
      <c r="CA70" s="28" t="str">
        <f t="shared" si="14"/>
        <v>f</v>
      </c>
      <c r="CB70" s="28" t="str">
        <f t="shared" si="15"/>
        <v>c</v>
      </c>
      <c r="CC70" s="28" t="str">
        <f t="shared" si="16"/>
        <v>f</v>
      </c>
      <c r="CD70" s="28" t="str">
        <f t="shared" si="17"/>
        <v>f</v>
      </c>
      <c r="CE70" s="28">
        <f t="shared" si="18"/>
        <v>0</v>
      </c>
      <c r="CF70" s="28">
        <f t="shared" si="19"/>
        <v>1</v>
      </c>
      <c r="CG70" s="28">
        <f t="shared" si="20"/>
        <v>3</v>
      </c>
    </row>
    <row r="71" spans="1:85" s="40" customFormat="1" ht="30" customHeight="1" x14ac:dyDescent="0.2">
      <c r="A71" s="29">
        <v>8</v>
      </c>
      <c r="B71" s="30"/>
      <c r="C71" s="164" t="s">
        <v>110</v>
      </c>
      <c r="D71" s="285" t="str">
        <f>REPT(D68,1)</f>
        <v>SANTACHIARA SERGIO - TT ARSENAL (RE)</v>
      </c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6"/>
      <c r="R71" s="165" t="s">
        <v>18</v>
      </c>
      <c r="S71" s="287" t="str">
        <f>REPT(D69,1)</f>
        <v>LAFFI MATTEO - C.D. BPR BANCA (MO)</v>
      </c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6"/>
      <c r="AG71" s="31">
        <v>11</v>
      </c>
      <c r="AH71" s="32">
        <v>6</v>
      </c>
      <c r="AI71" s="33">
        <v>11</v>
      </c>
      <c r="AJ71" s="34">
        <v>27</v>
      </c>
      <c r="AK71" s="31">
        <v>11</v>
      </c>
      <c r="AL71" s="32">
        <v>1012</v>
      </c>
      <c r="AM71" s="33">
        <v>11</v>
      </c>
      <c r="AN71" s="34">
        <v>11</v>
      </c>
      <c r="AO71" s="31">
        <v>6</v>
      </c>
      <c r="AP71" s="34"/>
      <c r="AQ71" s="17">
        <f t="shared" si="12"/>
        <v>1</v>
      </c>
      <c r="AR71" s="17">
        <f t="shared" si="13"/>
        <v>3</v>
      </c>
      <c r="AS71" s="18"/>
      <c r="AT71" s="18"/>
      <c r="AU71" s="18"/>
      <c r="AV71" s="166" t="str">
        <f>IF(BW66=MAX(BW66:BW69),AV66,"")</f>
        <v/>
      </c>
      <c r="AW71" s="167" t="str">
        <f>IF(BX66=MAX(BX66:BX69),AV66,"")</f>
        <v>SCHEDA ENNIO - TT ZINELLA (BO)</v>
      </c>
      <c r="AX71" s="38" t="str">
        <f>IF(BY66=MAX(BY66:BY69),AV66,"")</f>
        <v/>
      </c>
      <c r="AY71" s="39" t="str">
        <f>IF(BZ66=MAX(BZ66:BZ69),AV66,"")</f>
        <v/>
      </c>
      <c r="BA71" s="37"/>
      <c r="BB71" s="37"/>
      <c r="BD71" s="162"/>
      <c r="BE71" s="162"/>
      <c r="BF71" s="162"/>
      <c r="BG71" s="162"/>
      <c r="BH71" s="162"/>
      <c r="BI71" s="162"/>
      <c r="BJ71" s="162"/>
      <c r="BK71" s="162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32"/>
      <c r="BY71" s="132"/>
      <c r="BZ71" s="132"/>
      <c r="CA71" s="28" t="str">
        <f t="shared" si="14"/>
        <v>c</v>
      </c>
      <c r="CB71" s="28" t="str">
        <f t="shared" si="15"/>
        <v>f</v>
      </c>
      <c r="CC71" s="28" t="str">
        <f t="shared" si="16"/>
        <v>f</v>
      </c>
      <c r="CD71" s="28" t="str">
        <f t="shared" si="17"/>
        <v>f</v>
      </c>
      <c r="CE71" s="28">
        <f t="shared" si="18"/>
        <v>0</v>
      </c>
      <c r="CF71" s="28">
        <f t="shared" si="19"/>
        <v>1</v>
      </c>
      <c r="CG71" s="28">
        <f t="shared" si="20"/>
        <v>3</v>
      </c>
    </row>
    <row r="72" spans="1:85" s="40" customFormat="1" ht="21.75" customHeight="1" x14ac:dyDescent="0.2">
      <c r="A72" s="289" t="s">
        <v>39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90"/>
      <c r="AR72" s="290"/>
      <c r="AS72" s="6"/>
      <c r="AT72" s="6"/>
      <c r="AU72" s="6"/>
      <c r="AV72" s="166" t="str">
        <f>IF(BW67=MAX(BW66:BW69),AV67,"")</f>
        <v/>
      </c>
      <c r="AW72" s="167" t="str">
        <f>IF(BX67=MAX(BX66:BX69),AV67,"")</f>
        <v/>
      </c>
      <c r="AX72" s="38" t="str">
        <f>IF(BY67=MAX(BY66:BY69),AV67,"")</f>
        <v/>
      </c>
      <c r="AY72" s="39" t="str">
        <f>IF(BZ67=MAX(BZ66:BZ69),AV67,"")</f>
        <v>VENTUROLI MANUEL TT LUGO/ARSENAL</v>
      </c>
      <c r="BA72" s="37"/>
      <c r="BB72" s="37"/>
      <c r="BD72" s="162"/>
      <c r="BE72" s="162"/>
      <c r="BF72" s="162"/>
      <c r="BG72" s="162"/>
      <c r="BH72" s="162"/>
      <c r="BI72" s="162"/>
      <c r="BJ72" s="162"/>
      <c r="BK72" s="162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32"/>
      <c r="BY72" s="132"/>
      <c r="BZ72" s="132"/>
    </row>
    <row r="73" spans="1:85" s="40" customFormat="1" ht="21.75" customHeight="1" x14ac:dyDescent="0.2">
      <c r="A73" s="291" t="s">
        <v>40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88" t="s">
        <v>41</v>
      </c>
      <c r="AA73" s="301"/>
      <c r="AB73" s="301"/>
      <c r="AC73" s="288" t="s">
        <v>42</v>
      </c>
      <c r="AD73" s="288"/>
      <c r="AE73" s="288" t="s">
        <v>43</v>
      </c>
      <c r="AF73" s="288"/>
      <c r="AG73" s="288" t="s">
        <v>44</v>
      </c>
      <c r="AH73" s="288"/>
      <c r="AI73" s="288" t="s">
        <v>45</v>
      </c>
      <c r="AJ73" s="288"/>
      <c r="AK73" s="288" t="s">
        <v>24</v>
      </c>
      <c r="AL73" s="288"/>
      <c r="AM73" s="288" t="s">
        <v>46</v>
      </c>
      <c r="AN73" s="288"/>
      <c r="AO73" s="288" t="s">
        <v>47</v>
      </c>
      <c r="AP73" s="288"/>
      <c r="AQ73" s="293" t="s">
        <v>48</v>
      </c>
      <c r="AR73" s="294"/>
      <c r="AS73" s="35"/>
      <c r="AT73" s="35"/>
      <c r="AU73" s="35"/>
      <c r="AV73" s="166" t="str">
        <f>IF(BW68=MAX(BW66:BW69),AV68,"")</f>
        <v/>
      </c>
      <c r="AW73" s="167" t="str">
        <f>IF(BX68=MAX(BX66:BX69),AV68,"")</f>
        <v/>
      </c>
      <c r="AX73" s="38" t="str">
        <f>IF(BY68=MAX(BY66:BY69),AV68,"")</f>
        <v>SANTACHIARA SERGIO - TT ARSENAL (RE)</v>
      </c>
      <c r="AY73" s="39" t="str">
        <f>IF(BZ68=MAX(BZ66:BZ69),AV68,"")</f>
        <v/>
      </c>
      <c r="BA73" s="37"/>
      <c r="BB73" s="37"/>
      <c r="BD73" s="162"/>
      <c r="BE73" s="162"/>
      <c r="BF73" s="162"/>
      <c r="BG73" s="162"/>
      <c r="BH73" s="162"/>
      <c r="BI73" s="162"/>
      <c r="BJ73" s="162"/>
      <c r="BK73" s="162"/>
      <c r="BL73" s="163"/>
      <c r="BM73" s="163"/>
      <c r="BN73" s="163"/>
      <c r="BO73" s="163"/>
      <c r="BP73" s="163"/>
      <c r="BQ73" s="163"/>
      <c r="BR73" s="132"/>
      <c r="BS73" s="132"/>
      <c r="BT73" s="132"/>
      <c r="BU73" s="132"/>
      <c r="BV73" s="132"/>
      <c r="BW73" s="132"/>
      <c r="BX73" s="132"/>
      <c r="BY73" s="132"/>
      <c r="BZ73" s="132"/>
    </row>
    <row r="74" spans="1:85" s="40" customFormat="1" ht="24" customHeight="1" thickBot="1" x14ac:dyDescent="0.25">
      <c r="A74" s="272" t="str">
        <f>IF(BW66=MAX(BW66:BW69),AV66,IF(BW67=MAX(BW66:BW69),AV67,IF(BW68=MAX(BW66:BW69),AV68,IF(BW69=MAX(BW66:BW69),AV69,AV66))))</f>
        <v>LAFFI MATTEO - C.D. BPR BANCA (MO)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4">
        <f>IF(A74=AV66,BC66,IF(A74=AV67,BC67,IF(A74=AV68,BC68,IF(A74=AV69,BC69,"0"))))</f>
        <v>6</v>
      </c>
      <c r="AA74" s="274"/>
      <c r="AB74" s="274"/>
      <c r="AC74" s="275">
        <f>IF(A74=AV66,BG66,IF(A74=AV67,BG67,IF(A74=AV68,BG68,IF(A74=AV69,BG69,"0"))))</f>
        <v>3</v>
      </c>
      <c r="AD74" s="275"/>
      <c r="AE74" s="275">
        <f>IF(A74=AV66,BK66,IF(A74=AV67,BK67,IF(A74=AV68,BK68,IF(A74=AV69,BK69,"0"))))</f>
        <v>0</v>
      </c>
      <c r="AF74" s="275"/>
      <c r="AG74" s="275">
        <f>IF(A74=AV66,BL66,IF(A74=AV67,BL67,IF(A74=AV68,BL68,IF(A74=AV69,BL69,"0"))))</f>
        <v>9</v>
      </c>
      <c r="AH74" s="275"/>
      <c r="AI74" s="275">
        <f>IF(A74=AV66,BM66,IF(A74=AV67,BM67,IF(A74=AV68,BM68,IF(A74=AV69,BM69,"0"))))</f>
        <v>3</v>
      </c>
      <c r="AJ74" s="275"/>
      <c r="AK74" s="275">
        <f>SUM(AG74-AI74)</f>
        <v>6</v>
      </c>
      <c r="AL74" s="275"/>
      <c r="AM74" s="275">
        <f>IF(A74=AV66,BO66,IF(A74=AV67,BO67,IF(A74=AV68,BO68,IF(A74=AV69,BO69,"0"))))</f>
        <v>1143</v>
      </c>
      <c r="AN74" s="275"/>
      <c r="AO74" s="275">
        <f>IF(A74=AV66,BP66,IF(A74=AV67,BP67,IF(A74=AV68,BP68,IF(A74=AV69,BP69,"0"))))</f>
        <v>121</v>
      </c>
      <c r="AP74" s="275"/>
      <c r="AQ74" s="275">
        <f>SUM(AM74-AO74)</f>
        <v>1022</v>
      </c>
      <c r="AR74" s="278"/>
      <c r="AS74" s="37"/>
      <c r="AT74" s="37"/>
      <c r="AU74" s="37"/>
      <c r="AV74" s="166" t="str">
        <f>IF(BW69=MAX(BW66:BW69),AV69,"")</f>
        <v>LAFFI MATTEO - C.D. BPR BANCA (MO)</v>
      </c>
      <c r="AW74" s="167" t="str">
        <f>IF(BX69=MAX(BX66:BX69),AV69,"")</f>
        <v/>
      </c>
      <c r="AX74" s="41" t="str">
        <f>IF(BY69=MAX(BY66:BY69),AV69,"")</f>
        <v/>
      </c>
      <c r="AY74" s="42" t="str">
        <f>IF(BZ69=MAX(BZ66:BZ69),AV69,"")</f>
        <v/>
      </c>
      <c r="BA74" s="37"/>
      <c r="BB74" s="37"/>
      <c r="BD74" s="162"/>
      <c r="BE74" s="162"/>
      <c r="BF74" s="162"/>
      <c r="BG74" s="162"/>
      <c r="BH74" s="162"/>
      <c r="BI74" s="162"/>
      <c r="BJ74" s="162"/>
      <c r="BK74" s="162"/>
      <c r="BL74" s="163"/>
      <c r="BM74" s="163"/>
      <c r="BN74" s="163"/>
      <c r="BO74" s="163"/>
      <c r="BP74" s="163"/>
      <c r="BQ74" s="163"/>
      <c r="BR74" s="132"/>
      <c r="BS74" s="132"/>
      <c r="BT74" s="132"/>
      <c r="BU74" s="132"/>
      <c r="BV74" s="132"/>
      <c r="BW74" s="132"/>
      <c r="BX74" s="132"/>
      <c r="BY74" s="132"/>
      <c r="BZ74" s="132"/>
    </row>
    <row r="75" spans="1:85" s="40" customFormat="1" ht="24" customHeight="1" x14ac:dyDescent="0.2">
      <c r="A75" s="272" t="str">
        <f>IF(BX66=MAX(BX66:BX69),AV66,IF(BX67=MAX(BX66:BX69),AV67,IF(BX68=MAX(BX66:BX69),AV68,IF(BX69=MAX(BX66:BX69),AV69,AV67))))</f>
        <v>SCHEDA ENNIO - TT ZINELLA (BO)</v>
      </c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4">
        <f>IF(A75=AV66,BC66,IF(A75=AV67,BC67,IF(A75=AV68,BC68,IF(A75=AV69,BC69,"0"))))</f>
        <v>4</v>
      </c>
      <c r="AA75" s="274"/>
      <c r="AB75" s="274"/>
      <c r="AC75" s="275">
        <f>IF(A75=AV66,BG66,IF(A75=AV67,BG67,IF(A75=AV68,BG68,IF(A75=AV69,BG69,"0"))))</f>
        <v>2</v>
      </c>
      <c r="AD75" s="275"/>
      <c r="AE75" s="275">
        <f>IF(A75=AV66,BK66,IF(A75=AV67,BK67,IF(A75=AV68,BK68,IF(A75=AV69,BK69,"0"))))</f>
        <v>1</v>
      </c>
      <c r="AF75" s="275"/>
      <c r="AG75" s="275">
        <f>IF(A75=AV66,BL66,IF(A75=AV67,BL67,IF(A75=AV68,BL68,IF(A75=AV69,BL69,"0"))))</f>
        <v>6</v>
      </c>
      <c r="AH75" s="275"/>
      <c r="AI75" s="275">
        <f>IF(A75=AV66,BM66,IF(A75=AV67,BM67,IF(A75=AV68,BM68,IF(A75=AV69,BM69,"0"))))</f>
        <v>6</v>
      </c>
      <c r="AJ75" s="275"/>
      <c r="AK75" s="275">
        <f>SUM(AG75-AI75)</f>
        <v>0</v>
      </c>
      <c r="AL75" s="275"/>
      <c r="AM75" s="275">
        <f>IF(A75=AV66,BO66,IF(A75=AV67,BO67,IF(A75=AV68,BO68,IF(A75=AV69,BO69,"0"))))</f>
        <v>116</v>
      </c>
      <c r="AN75" s="275"/>
      <c r="AO75" s="275">
        <f>IF(A75=AV66,BP66,IF(A75=AV67,BP67,IF(A75=AV68,BP68,IF(A75=AV69,BP69,"0"))))</f>
        <v>120</v>
      </c>
      <c r="AP75" s="275"/>
      <c r="AQ75" s="275">
        <f>SUM(AM75-AO75)</f>
        <v>-4</v>
      </c>
      <c r="AR75" s="278"/>
      <c r="AS75" s="37"/>
      <c r="AT75" s="37"/>
      <c r="AU75" s="37"/>
      <c r="AV75" s="276" t="s">
        <v>37</v>
      </c>
      <c r="AW75" s="277"/>
      <c r="BD75" s="131"/>
      <c r="BE75" s="131"/>
      <c r="BF75" s="131"/>
      <c r="BG75" s="131"/>
      <c r="BH75" s="131"/>
      <c r="BI75" s="131"/>
      <c r="BJ75" s="131"/>
      <c r="BK75" s="131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</row>
    <row r="76" spans="1:85" s="40" customFormat="1" ht="24" customHeight="1" x14ac:dyDescent="0.2">
      <c r="A76" s="272" t="str">
        <f>IF(BY66=MAX(BY66:BY69),AV66,IF(BY67=MAX(BY66:BY69),AV67,IF(BY68=MAX(BY66:BY69),AV68,IF(BY69=MAX(BY66:BY69),AV69,AV68))))</f>
        <v>SANTACHIARA SERGIO - TT ARSENAL (RE)</v>
      </c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4">
        <f>IF(A76=AV66,BC66,IF(A76=AV67,BC67,IF(A76=AV68,BC68,IF(A76=AV69,BC69,"0"))))</f>
        <v>2</v>
      </c>
      <c r="AA76" s="274"/>
      <c r="AB76" s="274"/>
      <c r="AC76" s="275">
        <f>IF(A76=AV66,BG66,IF(A76=AV67,BG67,IF(A76=AV68,BG68,IF(A76=AV69,BG69,"0"))))</f>
        <v>1</v>
      </c>
      <c r="AD76" s="275"/>
      <c r="AE76" s="275">
        <f>IF(A76=AV66,BK66,IF(A76=AV67,BK67,IF(A76=AV68,BK68,IF(A76=AV69,BK69,"0"))))</f>
        <v>2</v>
      </c>
      <c r="AF76" s="275"/>
      <c r="AG76" s="275">
        <f>IF(A76=AV66,BL66,IF(A76=AV67,BL67,IF(A76=AV68,BL68,IF(A76=AV69,BL69,"0"))))</f>
        <v>6</v>
      </c>
      <c r="AH76" s="275"/>
      <c r="AI76" s="275">
        <f>IF(A76=AV66,BM66,IF(A76=AV67,BM67,IF(A76=AV68,BM68,IF(A76=AV69,BM69,"0"))))</f>
        <v>6</v>
      </c>
      <c r="AJ76" s="275"/>
      <c r="AK76" s="275">
        <f>SUM(AG76-AI76)</f>
        <v>0</v>
      </c>
      <c r="AL76" s="275"/>
      <c r="AM76" s="275">
        <f>IF(A76=AV66,BO66,IF(A76=AV67,BO67,IF(A76=AV68,BO68,IF(A76=AV69,BO69,"0"))))</f>
        <v>133</v>
      </c>
      <c r="AN76" s="275"/>
      <c r="AO76" s="275">
        <f>IF(A76=AV66,BP66,IF(A76=AV67,BP67,IF(A76=AV68,BP68,IF(A76=AV69,BP69,"0"))))</f>
        <v>1128</v>
      </c>
      <c r="AP76" s="275"/>
      <c r="AQ76" s="275">
        <f>SUM(AM76-AO76)</f>
        <v>-995</v>
      </c>
      <c r="AR76" s="278"/>
      <c r="AS76" s="37"/>
      <c r="AT76" s="37"/>
      <c r="AU76" s="37"/>
      <c r="AV76" s="342" t="str">
        <f>A74</f>
        <v>LAFFI MATTEO - C.D. BPR BANCA (MO)</v>
      </c>
      <c r="AW76" s="343"/>
      <c r="BD76" s="131"/>
      <c r="BE76" s="131"/>
      <c r="BF76" s="131"/>
      <c r="BG76" s="131"/>
      <c r="BH76" s="131"/>
      <c r="BI76" s="131"/>
      <c r="BJ76" s="131"/>
      <c r="BK76" s="131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</row>
    <row r="77" spans="1:85" s="40" customFormat="1" ht="24" customHeight="1" x14ac:dyDescent="0.2">
      <c r="A77" s="297" t="str">
        <f>IF(BZ66=MAX(BZ66:BZ69),AV66,IF(BZ67=MAX(BZ66:BZ69),AV67,IF(BZ68=MAX(BZ66:BZ69),AV68,IF(BZ69=MAX(BZ66:BZ69),AV69,AV69))))</f>
        <v>VENTUROLI MANUEL TT LUGO/ARSENAL</v>
      </c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9">
        <f>IF(A77=AV66,BC66,IF(A77=AV67,BC67,IF(A77=AV68,BC68,IF(A77=AV69,BC69,"0"))))</f>
        <v>0</v>
      </c>
      <c r="AA77" s="299"/>
      <c r="AB77" s="299"/>
      <c r="AC77" s="268">
        <f>IF(A77=AV66,BG66,IF(A77=AV67,BG67,IF(A77=AV68,BG68,IF(A77=AV69,BG69,"0"))))</f>
        <v>0</v>
      </c>
      <c r="AD77" s="268"/>
      <c r="AE77" s="268">
        <f>IF(A77=AV66,BK66,IF(A77=AV67,BK67,IF(A77=AV68,BK68,IF(A77=AV69,BK69,"0"))))</f>
        <v>3</v>
      </c>
      <c r="AF77" s="268"/>
      <c r="AG77" s="268">
        <f>IF(A77=AV66,BL66,IF(A77=AV67,BL67,IF(A77=AV68,BL68,IF(A77=AV69,BL69,"0"))))</f>
        <v>3</v>
      </c>
      <c r="AH77" s="268"/>
      <c r="AI77" s="268">
        <f>IF(A77=AV66,BM66,IF(A77=AV67,BM67,IF(A77=AV68,BM68,IF(A77=AV69,BM69,"0"))))</f>
        <v>9</v>
      </c>
      <c r="AJ77" s="268"/>
      <c r="AK77" s="268">
        <f>SUM(AG77-AI77)</f>
        <v>-6</v>
      </c>
      <c r="AL77" s="268"/>
      <c r="AM77" s="268">
        <f>IF(A77=AV66,BO66,IF(A77=AV67,BO67,IF(A77=AV68,BO68,IF(A77=AV69,BO69,"0"))))</f>
        <v>108</v>
      </c>
      <c r="AN77" s="268"/>
      <c r="AO77" s="268">
        <f>IF(A77=AV66,BP66,IF(A77=AV67,BP67,IF(A77=AV68,BP68,IF(A77=AV69,BP69,"0"))))</f>
        <v>131</v>
      </c>
      <c r="AP77" s="268"/>
      <c r="AQ77" s="268">
        <f>SUM(AM77-AO77)</f>
        <v>-23</v>
      </c>
      <c r="AR77" s="269"/>
      <c r="AS77" s="37"/>
      <c r="AT77" s="37"/>
      <c r="AU77" s="37"/>
      <c r="AV77" s="270" t="str">
        <f>A75</f>
        <v>SCHEDA ENNIO - TT ZINELLA (BO)</v>
      </c>
      <c r="AW77" s="271"/>
      <c r="BD77" s="131"/>
      <c r="BE77" s="131"/>
      <c r="BF77" s="131"/>
      <c r="BG77" s="131"/>
      <c r="BH77" s="131"/>
      <c r="BI77" s="131"/>
      <c r="BJ77" s="131"/>
      <c r="BK77" s="131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</row>
    <row r="79" spans="1:85" s="40" customFormat="1" ht="21.75" customHeight="1" x14ac:dyDescent="0.2">
      <c r="A79" s="300" t="s">
        <v>0</v>
      </c>
      <c r="B79" s="300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1"/>
      <c r="AT79" s="1"/>
      <c r="AU79" s="1"/>
      <c r="AV79" s="130"/>
      <c r="AW79" s="130"/>
      <c r="BD79" s="131"/>
      <c r="BE79" s="131"/>
      <c r="BF79" s="131"/>
      <c r="BG79" s="131"/>
      <c r="BH79" s="131"/>
      <c r="BI79" s="131"/>
      <c r="BJ79" s="131"/>
      <c r="BK79" s="131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</row>
    <row r="80" spans="1:85" s="40" customFormat="1" ht="21.75" customHeight="1" x14ac:dyDescent="0.2">
      <c r="A80" s="296" t="s">
        <v>1</v>
      </c>
      <c r="B80" s="296"/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"/>
      <c r="AT80" s="2"/>
      <c r="AU80" s="2"/>
      <c r="AV80" s="130"/>
      <c r="AW80" s="130"/>
      <c r="BD80" s="131"/>
      <c r="BE80" s="131"/>
      <c r="BF80" s="131"/>
      <c r="BG80" s="131"/>
      <c r="BH80" s="131"/>
      <c r="BI80" s="131"/>
      <c r="BJ80" s="131"/>
      <c r="BK80" s="131"/>
      <c r="BL80" s="132">
        <v>1E-4</v>
      </c>
      <c r="BM80" s="132"/>
      <c r="BN80" s="132">
        <v>0.1</v>
      </c>
      <c r="BO80" s="132">
        <v>9.9999999999999995E-7</v>
      </c>
      <c r="BP80" s="132"/>
      <c r="BQ80" s="132">
        <v>1E-3</v>
      </c>
      <c r="BR80" s="132">
        <v>100000</v>
      </c>
      <c r="BS80" s="132"/>
      <c r="BT80" s="132"/>
      <c r="BU80" s="132"/>
      <c r="BV80" s="132"/>
      <c r="BW80" s="132"/>
      <c r="BX80" s="132"/>
      <c r="BY80" s="132"/>
      <c r="BZ80" s="132"/>
    </row>
    <row r="81" spans="1:85" s="40" customFormat="1" ht="24" customHeight="1" x14ac:dyDescent="0.2">
      <c r="A81" s="279" t="str">
        <f>A64</f>
        <v xml:space="preserve">Cat.  OPEN </v>
      </c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 t="s">
        <v>56</v>
      </c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133"/>
      <c r="AJ81" s="133"/>
      <c r="AK81" s="302"/>
      <c r="AL81" s="302"/>
      <c r="AM81" s="302"/>
      <c r="AN81" s="302"/>
      <c r="AO81" s="302"/>
      <c r="AP81" s="302"/>
      <c r="AQ81" s="302"/>
      <c r="AR81" s="302"/>
      <c r="AS81" s="3"/>
      <c r="AT81" s="3"/>
      <c r="AU81" s="3"/>
      <c r="AV81" s="134"/>
      <c r="AW81" s="334" t="s">
        <v>11</v>
      </c>
      <c r="AX81" s="334"/>
      <c r="AY81" s="334"/>
      <c r="AZ81" s="334"/>
      <c r="BA81" s="334"/>
      <c r="BB81" s="334"/>
      <c r="BC81" s="334"/>
      <c r="BD81" s="333" t="s">
        <v>12</v>
      </c>
      <c r="BE81" s="333"/>
      <c r="BF81" s="333"/>
      <c r="BG81" s="333"/>
      <c r="BH81" s="295" t="s">
        <v>13</v>
      </c>
      <c r="BI81" s="295"/>
      <c r="BJ81" s="295"/>
      <c r="BK81" s="295"/>
      <c r="BL81" s="335" t="s">
        <v>14</v>
      </c>
      <c r="BM81" s="335"/>
      <c r="BN81" s="335"/>
      <c r="BO81" s="335" t="s">
        <v>15</v>
      </c>
      <c r="BP81" s="335"/>
      <c r="BQ81" s="335"/>
      <c r="BR81" s="336" t="s">
        <v>89</v>
      </c>
      <c r="BS81" s="337"/>
      <c r="BT81" s="337"/>
      <c r="BU81" s="337"/>
      <c r="BV81" s="337"/>
      <c r="BW81" s="337"/>
      <c r="BX81" s="337"/>
      <c r="BY81" s="337"/>
      <c r="BZ81" s="338"/>
      <c r="CA81" s="257" t="s">
        <v>16</v>
      </c>
      <c r="CB81" s="258"/>
      <c r="CC81" s="258"/>
      <c r="CD81" s="258"/>
      <c r="CE81" s="258"/>
      <c r="CF81" s="10"/>
      <c r="CG81" s="11"/>
    </row>
    <row r="82" spans="1:85" s="40" customFormat="1" ht="21.75" customHeight="1" x14ac:dyDescent="0.2">
      <c r="A82" s="7" t="s">
        <v>90</v>
      </c>
      <c r="B82" s="7" t="s">
        <v>3</v>
      </c>
      <c r="C82" s="339" t="s">
        <v>4</v>
      </c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40" t="s">
        <v>5</v>
      </c>
      <c r="AH82" s="340"/>
      <c r="AI82" s="340" t="s">
        <v>6</v>
      </c>
      <c r="AJ82" s="340"/>
      <c r="AK82" s="340" t="s">
        <v>7</v>
      </c>
      <c r="AL82" s="340"/>
      <c r="AM82" s="340" t="s">
        <v>8</v>
      </c>
      <c r="AN82" s="340"/>
      <c r="AO82" s="340" t="s">
        <v>9</v>
      </c>
      <c r="AP82" s="340"/>
      <c r="AQ82" s="341" t="s">
        <v>10</v>
      </c>
      <c r="AR82" s="341"/>
      <c r="AS82" s="9"/>
      <c r="AT82" s="9"/>
      <c r="AU82" s="9"/>
      <c r="AV82" s="134"/>
      <c r="AW82" s="136" t="s">
        <v>19</v>
      </c>
      <c r="AX82" s="137" t="s">
        <v>20</v>
      </c>
      <c r="AY82" s="137" t="s">
        <v>21</v>
      </c>
      <c r="AZ82" s="137" t="s">
        <v>91</v>
      </c>
      <c r="BA82" s="137" t="s">
        <v>92</v>
      </c>
      <c r="BB82" s="137" t="s">
        <v>93</v>
      </c>
      <c r="BC82" s="138" t="s">
        <v>22</v>
      </c>
      <c r="BD82" s="135" t="s">
        <v>94</v>
      </c>
      <c r="BE82" s="135" t="s">
        <v>95</v>
      </c>
      <c r="BF82" s="135" t="s">
        <v>96</v>
      </c>
      <c r="BG82" s="135" t="s">
        <v>97</v>
      </c>
      <c r="BH82" s="135" t="s">
        <v>94</v>
      </c>
      <c r="BI82" s="135" t="s">
        <v>95</v>
      </c>
      <c r="BJ82" s="135" t="s">
        <v>96</v>
      </c>
      <c r="BK82" s="139" t="s">
        <v>98</v>
      </c>
      <c r="BL82" s="140" t="s">
        <v>99</v>
      </c>
      <c r="BM82" s="140" t="s">
        <v>100</v>
      </c>
      <c r="BN82" s="140" t="s">
        <v>101</v>
      </c>
      <c r="BO82" s="141" t="s">
        <v>25</v>
      </c>
      <c r="BP82" s="141" t="s">
        <v>26</v>
      </c>
      <c r="BQ82" s="141" t="s">
        <v>27</v>
      </c>
      <c r="BR82" s="141" t="s">
        <v>28</v>
      </c>
      <c r="BS82" s="141" t="s">
        <v>24</v>
      </c>
      <c r="BT82" s="141" t="s">
        <v>27</v>
      </c>
      <c r="BU82" s="141" t="s">
        <v>23</v>
      </c>
      <c r="BV82" s="141" t="s">
        <v>25</v>
      </c>
      <c r="BW82" s="142" t="s">
        <v>102</v>
      </c>
      <c r="BX82" s="143" t="s">
        <v>103</v>
      </c>
      <c r="BY82" s="143" t="s">
        <v>104</v>
      </c>
      <c r="BZ82" s="143" t="s">
        <v>105</v>
      </c>
      <c r="CA82" s="19" t="s">
        <v>29</v>
      </c>
      <c r="CB82" s="19" t="s">
        <v>30</v>
      </c>
      <c r="CC82" s="19" t="s">
        <v>31</v>
      </c>
      <c r="CD82" s="19" t="s">
        <v>32</v>
      </c>
      <c r="CE82" s="19" t="s">
        <v>33</v>
      </c>
      <c r="CF82" s="19" t="s">
        <v>34</v>
      </c>
      <c r="CG82" s="19" t="s">
        <v>35</v>
      </c>
    </row>
    <row r="83" spans="1:85" s="40" customFormat="1" ht="30" customHeight="1" x14ac:dyDescent="0.2">
      <c r="A83" s="20">
        <v>9</v>
      </c>
      <c r="B83" s="144">
        <v>11.2</v>
      </c>
      <c r="C83" s="145" t="s">
        <v>17</v>
      </c>
      <c r="D83" s="280" t="str">
        <f>REPT('lista di qualificazione'!B9,1)</f>
        <v>SELVINO GIOVANNI - TT ARSENAL (RE)</v>
      </c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1"/>
      <c r="R83" s="146" t="s">
        <v>18</v>
      </c>
      <c r="S83" s="303" t="str">
        <f>REPT(D85,1)</f>
        <v>MENGOZZI MILO - TT LUGO/ARSENAL</v>
      </c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305"/>
      <c r="AG83" s="12">
        <v>11</v>
      </c>
      <c r="AH83" s="13">
        <v>8</v>
      </c>
      <c r="AI83" s="14">
        <v>11</v>
      </c>
      <c r="AJ83" s="15">
        <v>9</v>
      </c>
      <c r="AK83" s="12">
        <v>11</v>
      </c>
      <c r="AL83" s="13">
        <v>4</v>
      </c>
      <c r="AM83" s="14"/>
      <c r="AN83" s="15"/>
      <c r="AO83" s="12"/>
      <c r="AP83" s="16"/>
      <c r="AQ83" s="17">
        <f t="shared" ref="AQ83:AQ88" si="21">IF(AG83="","",IF(AG83&lt;&gt;"",CF83))</f>
        <v>3</v>
      </c>
      <c r="AR83" s="17">
        <f t="shared" ref="AR83:AR88" si="22">IF(AG83="","",IF(AG83&lt;&gt;"",CG83))</f>
        <v>0</v>
      </c>
      <c r="AS83" s="18"/>
      <c r="AT83" s="18"/>
      <c r="AU83" s="18"/>
      <c r="AV83" s="147" t="str">
        <f>REPT(D83,1)</f>
        <v>SELVINO GIOVANNI - TT ARSENAL (RE)</v>
      </c>
      <c r="AW83" s="148" t="str">
        <f>IF(AQ83="","0",IF(AQ83&gt;AR83,"2",IF(AQ83&lt;AR83,"0","")))</f>
        <v>2</v>
      </c>
      <c r="AX83" s="26"/>
      <c r="AY83" s="27"/>
      <c r="AZ83" s="7" t="str">
        <f>IF(AR86="","0",IF(AQ86&gt;AR86,"0",IF(AQ86&lt;AR86,"2","")))</f>
        <v>2</v>
      </c>
      <c r="BA83" s="7" t="str">
        <f>IF(AR87="","0",IF(AQ87&gt;AR87,"0",IF(AQ87&lt;AR87,"2","")))</f>
        <v>2</v>
      </c>
      <c r="BB83" s="27"/>
      <c r="BC83" s="149">
        <f>SUM(AW83+AZ83+BA83)</f>
        <v>6</v>
      </c>
      <c r="BD83" s="150" t="str">
        <f>IF(AW83="2","1","0")</f>
        <v>1</v>
      </c>
      <c r="BE83" s="150" t="str">
        <f>IF(AZ83="2","1","0")</f>
        <v>1</v>
      </c>
      <c r="BF83" s="150" t="str">
        <f>IF(BA83="2","1","0")</f>
        <v>1</v>
      </c>
      <c r="BG83" s="151">
        <f>SUM(BD83+BE83+BF83)</f>
        <v>3</v>
      </c>
      <c r="BH83" s="150" t="str">
        <f>IF(AW83&gt;AW85,"0",IF(AW83&lt;AW85,"1","0"))</f>
        <v>0</v>
      </c>
      <c r="BI83" s="150" t="str">
        <f>IF(AZ83&gt;AZ86,"0",IF(AZ83&lt;AZ86,"1","0"))</f>
        <v>0</v>
      </c>
      <c r="BJ83" s="150" t="str">
        <f>IF(BA83&gt;BA84,"0",IF(BA83&lt;BA84,"1","0"))</f>
        <v>0</v>
      </c>
      <c r="BK83" s="151">
        <f>SUM(BH83+BI83+BJ83)</f>
        <v>0</v>
      </c>
      <c r="BL83" s="152">
        <f>SUM(CF83+CG86+CG87)</f>
        <v>9</v>
      </c>
      <c r="BM83" s="152">
        <f>SUM(CG83+CF86+CF87)</f>
        <v>2</v>
      </c>
      <c r="BN83" s="152">
        <f>SUM(BL83-BM83)</f>
        <v>7</v>
      </c>
      <c r="BO83" s="152">
        <f>SUM(AG83+AI83+AK83+AM83+AO83+AH86+AJ86+AL86+AN86+AP86+AH87+AJ87+AL87+AN87+AP87)</f>
        <v>114</v>
      </c>
      <c r="BP83" s="152">
        <f>SUM(AH83+AJ83+AL83+AN83+AP83+AG86+AI86+AK86+AM86+AO86+AG87+AI87+AK87+AM87+AO87)</f>
        <v>83</v>
      </c>
      <c r="BQ83" s="152">
        <f>SUM(BO83-BP83)</f>
        <v>31</v>
      </c>
      <c r="BR83" s="152">
        <f>BC83*BR80</f>
        <v>600000</v>
      </c>
      <c r="BS83" s="152">
        <f>BN83*BN80</f>
        <v>0.70000000000000007</v>
      </c>
      <c r="BT83" s="152">
        <f>SUM(BQ83*BQ80)</f>
        <v>3.1E-2</v>
      </c>
      <c r="BU83" s="152">
        <f>SUM(BL83*BL80)</f>
        <v>9.0000000000000008E-4</v>
      </c>
      <c r="BV83" s="152">
        <f>SUM(BO83*BO80)</f>
        <v>1.1399999999999999E-4</v>
      </c>
      <c r="BW83" s="153">
        <f>SUM(BR83+BS83+BT83+BU83+BV83)</f>
        <v>600000.73201399995</v>
      </c>
      <c r="BX83" s="152" t="str">
        <f>IF(BW83&lt;MAX(BW83:BW86),BW83,"")</f>
        <v/>
      </c>
      <c r="BY83" s="152" t="str">
        <f>IF(BX83&lt;MAX(BX83:BX86),BX83,"")</f>
        <v/>
      </c>
      <c r="BZ83" s="152" t="str">
        <f>IF(BY83&lt;MAX(BY83:BY86),BY83,"")</f>
        <v/>
      </c>
      <c r="CA83" s="28" t="str">
        <f t="shared" ref="CA83:CA88" si="23">IF(AND(AG83&lt;&gt;"",AH83&lt;&gt;""),IF(AG83&gt;AH83,"c","f"),0)</f>
        <v>c</v>
      </c>
      <c r="CB83" s="28" t="str">
        <f t="shared" ref="CB83:CB88" si="24">IF(AND(AI83&lt;&gt;"",AJ83&lt;&gt;""),IF(AI83&gt;AJ83,"c","f"),0)</f>
        <v>c</v>
      </c>
      <c r="CC83" s="28" t="str">
        <f t="shared" ref="CC83:CC88" si="25">IF(AND(AK83&lt;&gt;"",AL83&lt;&gt;""),IF(AK83&gt;AL83,"c","f"),0)</f>
        <v>c</v>
      </c>
      <c r="CD83" s="28">
        <f t="shared" ref="CD83:CD88" si="26">IF(AND(AM83&lt;&gt;"",AN83&lt;&gt;""),IF(AM83&gt;AN83,"c","f"),0)</f>
        <v>0</v>
      </c>
      <c r="CE83" s="28">
        <f t="shared" ref="CE83:CE88" si="27">IF(AND(AO83&lt;&gt;"",AP83&lt;&gt;""),IF(AO83&gt;AP83,"c","f"),0)</f>
        <v>0</v>
      </c>
      <c r="CF83" s="28">
        <f t="shared" ref="CF83:CF88" si="28">COUNTIF(CA83:CE83,"c")</f>
        <v>3</v>
      </c>
      <c r="CG83" s="28">
        <f t="shared" ref="CG83:CG88" si="29">COUNTIF(CA83:CE83,"f")</f>
        <v>0</v>
      </c>
    </row>
    <row r="84" spans="1:85" s="40" customFormat="1" ht="30" customHeight="1" x14ac:dyDescent="0.2">
      <c r="A84" s="154">
        <v>9</v>
      </c>
      <c r="B84" s="21"/>
      <c r="C84" s="155" t="s">
        <v>38</v>
      </c>
      <c r="D84" s="280" t="str">
        <f>REPT('lista di qualificazione'!B12,1)</f>
        <v>ASSALVE GIANLUCA - TT ZINELLA (BO)</v>
      </c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1"/>
      <c r="R84" s="156" t="s">
        <v>18</v>
      </c>
      <c r="S84" s="282" t="str">
        <f>REPT(D86,1)</f>
        <v>FRANZONI ALESSANDRO - O. CRISTO RE (RE)</v>
      </c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4"/>
      <c r="AG84" s="22">
        <v>11</v>
      </c>
      <c r="AH84" s="23">
        <v>8</v>
      </c>
      <c r="AI84" s="24">
        <v>11</v>
      </c>
      <c r="AJ84" s="25">
        <v>9</v>
      </c>
      <c r="AK84" s="22">
        <v>11</v>
      </c>
      <c r="AL84" s="23">
        <v>8</v>
      </c>
      <c r="AM84" s="24"/>
      <c r="AN84" s="25"/>
      <c r="AO84" s="22"/>
      <c r="AP84" s="25"/>
      <c r="AQ84" s="17">
        <f t="shared" si="21"/>
        <v>3</v>
      </c>
      <c r="AR84" s="17">
        <f t="shared" si="22"/>
        <v>0</v>
      </c>
      <c r="AS84" s="18"/>
      <c r="AT84" s="18"/>
      <c r="AU84" s="18"/>
      <c r="AV84" s="147" t="str">
        <f>REPT(D84,1)</f>
        <v>ASSALVE GIANLUCA - TT ZINELLA (BO)</v>
      </c>
      <c r="AW84" s="148"/>
      <c r="AX84" s="7" t="str">
        <f>IF(AQ84="","0",IF(AQ84&gt;AR84,"2",IF(AQ84&lt;AR84,"0","")))</f>
        <v>2</v>
      </c>
      <c r="AY84" s="7" t="str">
        <f>IF(AR85="","0",IF(AQ85&gt;AR85,"0",IF(AQ85&lt;AR85,"2","")))</f>
        <v>2</v>
      </c>
      <c r="AZ84" s="26"/>
      <c r="BA84" s="7" t="str">
        <f>IF(AQ87="","0",IF(AR87&gt;AQ87,"0",IF(AR87&lt;AQ87,"2","")))</f>
        <v>0</v>
      </c>
      <c r="BB84" s="27"/>
      <c r="BC84" s="149">
        <f>SUM(AX84+AY84+BA84)</f>
        <v>4</v>
      </c>
      <c r="BD84" s="150" t="str">
        <f>IF(AX84="2","1","0")</f>
        <v>1</v>
      </c>
      <c r="BE84" s="150" t="str">
        <f>IF(AY84="2","1","0")</f>
        <v>1</v>
      </c>
      <c r="BF84" s="150" t="str">
        <f>IF(BA84="2","1","0")</f>
        <v>0</v>
      </c>
      <c r="BG84" s="151">
        <f>SUM(BD84+BE84+BF84)</f>
        <v>2</v>
      </c>
      <c r="BH84" s="150" t="str">
        <f>IF(AX84&gt;AX86,"0",IF(AX84&lt;AX86,"1","0"))</f>
        <v>0</v>
      </c>
      <c r="BI84" s="150" t="str">
        <f>IF(AY84&gt;AY85,"0",IF(AY84&lt;AY85,"1","0"))</f>
        <v>0</v>
      </c>
      <c r="BJ84" s="150" t="str">
        <f>IF(BA84&gt;BA83,"0",IF(BA84&lt;BA83,"1","0"))</f>
        <v>1</v>
      </c>
      <c r="BK84" s="151">
        <f>SUM(BH84+BI84+BJ84)</f>
        <v>1</v>
      </c>
      <c r="BL84" s="152">
        <f>SUM(CF84+CG85+CF87)</f>
        <v>8</v>
      </c>
      <c r="BM84" s="152">
        <f>SUM(CG84+CF85+CG87)</f>
        <v>3</v>
      </c>
      <c r="BN84" s="152">
        <f>SUM(BL84-BM84)</f>
        <v>5</v>
      </c>
      <c r="BO84" s="152">
        <f>SUM(AG84+AI84+AK84+AM84+AO84+AH85+AJ85+AL85+AN85+AP85+AG87+AI87+AK87+AM87+AO87)</f>
        <v>105</v>
      </c>
      <c r="BP84" s="152">
        <f>SUM(AH84+AJ84+AL84+AN84+AP84+AG85+AI85+AK85+AM85+AO85+AH87+AJ87+AL87+AN87+AP87)</f>
        <v>87</v>
      </c>
      <c r="BQ84" s="152">
        <f>SUM(BO84-BP84)</f>
        <v>18</v>
      </c>
      <c r="BR84" s="152">
        <f>BC84*BR80</f>
        <v>400000</v>
      </c>
      <c r="BS84" s="152">
        <f>BN84*BN80</f>
        <v>0.5</v>
      </c>
      <c r="BT84" s="152">
        <f>SUM(BQ84*BQ80)</f>
        <v>1.8000000000000002E-2</v>
      </c>
      <c r="BU84" s="152">
        <f>SUM(BL84*BL80)</f>
        <v>8.0000000000000004E-4</v>
      </c>
      <c r="BV84" s="152">
        <f>SUM(BO84*BO80)</f>
        <v>1.0499999999999999E-4</v>
      </c>
      <c r="BW84" s="153">
        <f>SUM(BR84+BS84+BT84+BU84+BV84)</f>
        <v>400000.51890499995</v>
      </c>
      <c r="BX84" s="152">
        <f>IF(BW84&lt;MAX(BW83:BW86),BW84,"")</f>
        <v>400000.51890499995</v>
      </c>
      <c r="BY84" s="152" t="str">
        <f>IF(BX84&lt;MAX(BX83:BX86),BX84,"")</f>
        <v/>
      </c>
      <c r="BZ84" s="152" t="str">
        <f>IF(BY84&lt;MAX(BY83:BY86),BY84,"")</f>
        <v/>
      </c>
      <c r="CA84" s="28" t="str">
        <f t="shared" si="23"/>
        <v>c</v>
      </c>
      <c r="CB84" s="28" t="str">
        <f t="shared" si="24"/>
        <v>c</v>
      </c>
      <c r="CC84" s="28" t="str">
        <f t="shared" si="25"/>
        <v>c</v>
      </c>
      <c r="CD84" s="28">
        <f t="shared" si="26"/>
        <v>0</v>
      </c>
      <c r="CE84" s="28">
        <f t="shared" si="27"/>
        <v>0</v>
      </c>
      <c r="CF84" s="28">
        <f t="shared" si="28"/>
        <v>3</v>
      </c>
      <c r="CG84" s="28">
        <f t="shared" si="29"/>
        <v>0</v>
      </c>
    </row>
    <row r="85" spans="1:85" s="40" customFormat="1" ht="30" customHeight="1" x14ac:dyDescent="0.2">
      <c r="A85" s="154">
        <v>9</v>
      </c>
      <c r="B85" s="21"/>
      <c r="C85" s="155" t="s">
        <v>36</v>
      </c>
      <c r="D85" s="280" t="str">
        <f>REPT('lista di qualificazione'!B19,1)</f>
        <v>MENGOZZI MILO - TT LUGO/ARSENAL</v>
      </c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  <c r="R85" s="156" t="s">
        <v>18</v>
      </c>
      <c r="S85" s="282" t="str">
        <f>REPT(D84,1)</f>
        <v>ASSALVE GIANLUCA - TT ZINELLA (BO)</v>
      </c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4"/>
      <c r="AG85" s="22">
        <v>4</v>
      </c>
      <c r="AH85" s="23">
        <v>11</v>
      </c>
      <c r="AI85" s="24">
        <v>7</v>
      </c>
      <c r="AJ85" s="25">
        <v>11</v>
      </c>
      <c r="AK85" s="22">
        <v>3</v>
      </c>
      <c r="AL85" s="23">
        <v>11</v>
      </c>
      <c r="AM85" s="24"/>
      <c r="AN85" s="25"/>
      <c r="AO85" s="22"/>
      <c r="AP85" s="25"/>
      <c r="AQ85" s="17">
        <f t="shared" si="21"/>
        <v>0</v>
      </c>
      <c r="AR85" s="17">
        <f t="shared" si="22"/>
        <v>3</v>
      </c>
      <c r="AS85" s="18"/>
      <c r="AT85" s="18"/>
      <c r="AU85" s="18"/>
      <c r="AV85" s="147" t="str">
        <f>REPT(D85,1)</f>
        <v>MENGOZZI MILO - TT LUGO/ARSENAL</v>
      </c>
      <c r="AW85" s="148" t="str">
        <f>IF(AR83="","0",IF(AQ83&gt;AR83,"0",IF(AR83&gt;AQ83,"2","")))</f>
        <v>0</v>
      </c>
      <c r="AX85" s="27"/>
      <c r="AY85" s="7" t="str">
        <f>IF(AQ85="","0",IF(AQ85&gt;AR85,"2",IF(AQ85&lt;AR85,"0","")))</f>
        <v>0</v>
      </c>
      <c r="AZ85" s="27"/>
      <c r="BA85" s="27"/>
      <c r="BB85" s="7" t="str">
        <f>IF(AQ88="","0",IF(AR88&gt;AQ88,"0",IF(AR88&lt;AQ88,"2","")))</f>
        <v>0</v>
      </c>
      <c r="BC85" s="149">
        <f>SUM(AW85+AY85+BB85)</f>
        <v>0</v>
      </c>
      <c r="BD85" s="150" t="str">
        <f>IF(AW85="2","1","0")</f>
        <v>0</v>
      </c>
      <c r="BE85" s="150" t="str">
        <f>IF(AY85="2","1","0")</f>
        <v>0</v>
      </c>
      <c r="BF85" s="150" t="str">
        <f>IF(BB85="2","1","0")</f>
        <v>0</v>
      </c>
      <c r="BG85" s="151">
        <f>SUM(BD85+BE85+BF85)</f>
        <v>0</v>
      </c>
      <c r="BH85" s="150" t="str">
        <f>IF(AW85&gt;AW83,"0",IF(AW85&lt;AW83,"1","0"))</f>
        <v>1</v>
      </c>
      <c r="BI85" s="150" t="str">
        <f>IF(AY85&gt;AY84,"0",IF(AY85&lt;AY84,"1","0"))</f>
        <v>1</v>
      </c>
      <c r="BJ85" s="150" t="str">
        <f>IF(BB85&gt;BB86,"0",IF(BB85&lt;BB86,"1","0"))</f>
        <v>1</v>
      </c>
      <c r="BK85" s="151">
        <f>SUM(BH85+BI85+BJ85)</f>
        <v>3</v>
      </c>
      <c r="BL85" s="152">
        <f>SUM(CG83+CF85+CF88)</f>
        <v>0</v>
      </c>
      <c r="BM85" s="152">
        <f>SUM(CF83+CG85+CG88)</f>
        <v>9</v>
      </c>
      <c r="BN85" s="152">
        <f>SUM(BL85-BM85)</f>
        <v>-9</v>
      </c>
      <c r="BO85" s="152">
        <f>SUM(AH83+AJ83+AL83+AN83+AP83+AG85+AI85+AK85+AM85+AO85+AG88+AI88+AK88+AM88+AO88)</f>
        <v>57</v>
      </c>
      <c r="BP85" s="152">
        <f>SUM(AG83+AI83+AK83+AM83+AO83+AH85+AJ85+AL85+AN85+AP85+AH88+AJ88+AL88+AN88+AP88)</f>
        <v>99</v>
      </c>
      <c r="BQ85" s="152">
        <f>SUM(BO85-BP85)</f>
        <v>-42</v>
      </c>
      <c r="BR85" s="152">
        <f>BC85*BR80</f>
        <v>0</v>
      </c>
      <c r="BS85" s="152">
        <f>BN85*BN80</f>
        <v>-0.9</v>
      </c>
      <c r="BT85" s="152">
        <f>SUM(BQ85*BQ80)</f>
        <v>-4.2000000000000003E-2</v>
      </c>
      <c r="BU85" s="152">
        <f>SUM(BL85*BL80)</f>
        <v>0</v>
      </c>
      <c r="BV85" s="152">
        <f>SUM(BO85*BO80)</f>
        <v>5.6999999999999996E-5</v>
      </c>
      <c r="BW85" s="153">
        <f>SUM(BR85+BS85+BT85+BU85+BV85)</f>
        <v>-0.94194300000000009</v>
      </c>
      <c r="BX85" s="152">
        <f>IF(BW85&lt;MAX(BW83:BW86),BW85,"")</f>
        <v>-0.94194300000000009</v>
      </c>
      <c r="BY85" s="152">
        <f>IF(BX85&lt;MAX(BX83:BX86),BX85,"")</f>
        <v>-0.94194300000000009</v>
      </c>
      <c r="BZ85" s="152">
        <f>IF(BY85&lt;MAX(BY83:BY86),BY85,"")</f>
        <v>-0.94194300000000009</v>
      </c>
      <c r="CA85" s="28" t="str">
        <f t="shared" si="23"/>
        <v>f</v>
      </c>
      <c r="CB85" s="28" t="str">
        <f t="shared" si="24"/>
        <v>f</v>
      </c>
      <c r="CC85" s="28" t="str">
        <f t="shared" si="25"/>
        <v>f</v>
      </c>
      <c r="CD85" s="28">
        <f t="shared" si="26"/>
        <v>0</v>
      </c>
      <c r="CE85" s="28">
        <f t="shared" si="27"/>
        <v>0</v>
      </c>
      <c r="CF85" s="28">
        <f t="shared" si="28"/>
        <v>0</v>
      </c>
      <c r="CG85" s="28">
        <f t="shared" si="29"/>
        <v>3</v>
      </c>
    </row>
    <row r="86" spans="1:85" s="40" customFormat="1" ht="30" customHeight="1" thickBot="1" x14ac:dyDescent="0.25">
      <c r="A86" s="154">
        <v>9</v>
      </c>
      <c r="B86" s="21"/>
      <c r="C86" s="155" t="s">
        <v>106</v>
      </c>
      <c r="D86" s="280" t="str">
        <f>REPT('lista di qualificazione'!B26,1)</f>
        <v>FRANZONI ALESSANDRO - O. CRISTO RE (RE)</v>
      </c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1"/>
      <c r="R86" s="156" t="s">
        <v>18</v>
      </c>
      <c r="S86" s="282" t="str">
        <f>REPT(D83,1)</f>
        <v>SELVINO GIOVANNI - TT ARSENAL (RE)</v>
      </c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4"/>
      <c r="AG86" s="22">
        <v>8</v>
      </c>
      <c r="AH86" s="23">
        <v>11</v>
      </c>
      <c r="AI86" s="24">
        <v>7</v>
      </c>
      <c r="AJ86" s="25">
        <v>11</v>
      </c>
      <c r="AK86" s="22">
        <v>8</v>
      </c>
      <c r="AL86" s="23">
        <v>11</v>
      </c>
      <c r="AM86" s="24"/>
      <c r="AN86" s="25"/>
      <c r="AO86" s="22"/>
      <c r="AP86" s="25"/>
      <c r="AQ86" s="17">
        <f t="shared" si="21"/>
        <v>0</v>
      </c>
      <c r="AR86" s="17">
        <f t="shared" si="22"/>
        <v>3</v>
      </c>
      <c r="AS86" s="18"/>
      <c r="AT86" s="18"/>
      <c r="AU86" s="18"/>
      <c r="AV86" s="147" t="str">
        <f>REPT(D86,1)</f>
        <v>FRANZONI ALESSANDRO - O. CRISTO RE (RE)</v>
      </c>
      <c r="AW86" s="157"/>
      <c r="AX86" s="7" t="str">
        <f>IF(AR84="","0",IF(AQ84&gt;AR84,"0",IF(AQ84&lt;AR84,"2","")))</f>
        <v>0</v>
      </c>
      <c r="AY86" s="27"/>
      <c r="AZ86" s="7" t="str">
        <f>IF(AQ86="","0",IF(AR86&gt;AQ86,"0",IF(AR86&lt;AQ86,"2","")))</f>
        <v>0</v>
      </c>
      <c r="BA86" s="27"/>
      <c r="BB86" s="7" t="str">
        <f>IF(AQ88="","0",IF(AR88&gt;AQ88,"2",IF(AR88&lt;AQ88,"0","")))</f>
        <v>2</v>
      </c>
      <c r="BC86" s="149">
        <f>SUM(AX86+AZ86+BB86)</f>
        <v>2</v>
      </c>
      <c r="BD86" s="150" t="str">
        <f>IF(AX86="2","1","0")</f>
        <v>0</v>
      </c>
      <c r="BE86" s="150" t="str">
        <f>IF(AZ86="2","1","0")</f>
        <v>0</v>
      </c>
      <c r="BF86" s="150" t="str">
        <f>IF(BB86="2","1","0")</f>
        <v>1</v>
      </c>
      <c r="BG86" s="151">
        <f>SUM(BD86+BE86+BF86)</f>
        <v>1</v>
      </c>
      <c r="BH86" s="150" t="str">
        <f>IF(AX86&gt;AX84,"0",IF(AX86&lt;AX84,"1","0"))</f>
        <v>1</v>
      </c>
      <c r="BI86" s="150" t="str">
        <f>IF(AZ86&gt;AZ83,"0",IF(AZ86&lt;AZ83,"1","0"))</f>
        <v>1</v>
      </c>
      <c r="BJ86" s="150" t="str">
        <f>IF(BB86&gt;BB85,"0",IF(BB86&lt;BB85,"1","0"))</f>
        <v>0</v>
      </c>
      <c r="BK86" s="151">
        <f>SUM(BH86+BI86+BJ86)</f>
        <v>2</v>
      </c>
      <c r="BL86" s="152">
        <f>SUM(CG84+CF86+CG88)</f>
        <v>3</v>
      </c>
      <c r="BM86" s="152">
        <f>SUM(CF84+CG86+CF88)</f>
        <v>6</v>
      </c>
      <c r="BN86" s="152">
        <f>SUM(BL86-BM86)</f>
        <v>-3</v>
      </c>
      <c r="BO86" s="152">
        <f>SUM(AH84+AJ84+AL84+AN84+AP84+AG86+AI86+AK86+AM86+AO86+AH88+AJ88+AL88+AN88+AP88)</f>
        <v>81</v>
      </c>
      <c r="BP86" s="152">
        <f>SUM(AG84+AI84+AK84+AM84+AO84+AH86+AJ86+AL86+AN86+AP86+AG88+AI88+AK88+AM88+AO88)</f>
        <v>88</v>
      </c>
      <c r="BQ86" s="152">
        <f>SUM(BO86-BP86)</f>
        <v>-7</v>
      </c>
      <c r="BR86" s="152">
        <f>BC86*BR80</f>
        <v>200000</v>
      </c>
      <c r="BS86" s="152">
        <f>BN86*BN80</f>
        <v>-0.30000000000000004</v>
      </c>
      <c r="BT86" s="152">
        <f>SUM(BQ86*BQ80)</f>
        <v>-7.0000000000000001E-3</v>
      </c>
      <c r="BU86" s="152">
        <f>SUM(BL86*BL80)</f>
        <v>3.0000000000000003E-4</v>
      </c>
      <c r="BV86" s="152">
        <f>SUM(BO86*BO80)</f>
        <v>8.099999999999999E-5</v>
      </c>
      <c r="BW86" s="153">
        <f>SUM(BR86+BS86+BT86+BU86+BV86)</f>
        <v>199999.69338100002</v>
      </c>
      <c r="BX86" s="152">
        <f>IF(BW86&lt;MAX(BW83:BW86),BW86,"")</f>
        <v>199999.69338100002</v>
      </c>
      <c r="BY86" s="152">
        <f>IF(BX86&lt;MAX(BX83:BX86),BX86,"")</f>
        <v>199999.69338100002</v>
      </c>
      <c r="BZ86" s="152" t="str">
        <f>IF(BY86&lt;MAX(BY83:BY86),BY86,"")</f>
        <v/>
      </c>
      <c r="CA86" s="28" t="str">
        <f t="shared" si="23"/>
        <v>f</v>
      </c>
      <c r="CB86" s="28" t="str">
        <f t="shared" si="24"/>
        <v>f</v>
      </c>
      <c r="CC86" s="28" t="str">
        <f t="shared" si="25"/>
        <v>f</v>
      </c>
      <c r="CD86" s="28">
        <f t="shared" si="26"/>
        <v>0</v>
      </c>
      <c r="CE86" s="28">
        <f t="shared" si="27"/>
        <v>0</v>
      </c>
      <c r="CF86" s="28">
        <f t="shared" si="28"/>
        <v>0</v>
      </c>
      <c r="CG86" s="28">
        <f t="shared" si="29"/>
        <v>3</v>
      </c>
    </row>
    <row r="87" spans="1:85" s="40" customFormat="1" ht="30" customHeight="1" x14ac:dyDescent="0.2">
      <c r="A87" s="154">
        <v>9</v>
      </c>
      <c r="B87" s="21"/>
      <c r="C87" s="155" t="s">
        <v>107</v>
      </c>
      <c r="D87" s="283" t="str">
        <f>REPT(D84,1)</f>
        <v>ASSALVE GIANLUCA - TT ZINELLA (BO)</v>
      </c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4"/>
      <c r="R87" s="156" t="s">
        <v>18</v>
      </c>
      <c r="S87" s="282" t="str">
        <f>REPT(D83,1)</f>
        <v>SELVINO GIOVANNI - TT ARSENAL (RE)</v>
      </c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4"/>
      <c r="AG87" s="22">
        <v>11</v>
      </c>
      <c r="AH87" s="23">
        <v>9</v>
      </c>
      <c r="AI87" s="24">
        <v>11</v>
      </c>
      <c r="AJ87" s="25">
        <v>6</v>
      </c>
      <c r="AK87" s="22">
        <v>4</v>
      </c>
      <c r="AL87" s="23">
        <v>11</v>
      </c>
      <c r="AM87" s="24">
        <v>9</v>
      </c>
      <c r="AN87" s="25">
        <v>11</v>
      </c>
      <c r="AO87" s="22">
        <v>4</v>
      </c>
      <c r="AP87" s="25">
        <v>11</v>
      </c>
      <c r="AQ87" s="17">
        <f t="shared" si="21"/>
        <v>2</v>
      </c>
      <c r="AR87" s="17">
        <f t="shared" si="22"/>
        <v>3</v>
      </c>
      <c r="AS87" s="18"/>
      <c r="AT87" s="18"/>
      <c r="AU87" s="18"/>
      <c r="AV87" s="158" t="s">
        <v>49</v>
      </c>
      <c r="AW87" s="159" t="s">
        <v>50</v>
      </c>
      <c r="AX87" s="160" t="s">
        <v>108</v>
      </c>
      <c r="AY87" s="161" t="s">
        <v>109</v>
      </c>
      <c r="BA87" s="36"/>
      <c r="BB87" s="36"/>
      <c r="BD87" s="162"/>
      <c r="BE87" s="162"/>
      <c r="BF87" s="162"/>
      <c r="BG87" s="162"/>
      <c r="BH87" s="162"/>
      <c r="BI87" s="162"/>
      <c r="BJ87" s="162"/>
      <c r="BK87" s="162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32"/>
      <c r="BY87" s="132"/>
      <c r="BZ87" s="132"/>
      <c r="CA87" s="28" t="str">
        <f t="shared" si="23"/>
        <v>c</v>
      </c>
      <c r="CB87" s="28" t="str">
        <f t="shared" si="24"/>
        <v>c</v>
      </c>
      <c r="CC87" s="28" t="str">
        <f t="shared" si="25"/>
        <v>f</v>
      </c>
      <c r="CD87" s="28" t="str">
        <f t="shared" si="26"/>
        <v>f</v>
      </c>
      <c r="CE87" s="28" t="str">
        <f t="shared" si="27"/>
        <v>f</v>
      </c>
      <c r="CF87" s="28">
        <f t="shared" si="28"/>
        <v>2</v>
      </c>
      <c r="CG87" s="28">
        <f t="shared" si="29"/>
        <v>3</v>
      </c>
    </row>
    <row r="88" spans="1:85" s="40" customFormat="1" ht="30" customHeight="1" x14ac:dyDescent="0.2">
      <c r="A88" s="29">
        <v>9</v>
      </c>
      <c r="B88" s="30"/>
      <c r="C88" s="164" t="s">
        <v>110</v>
      </c>
      <c r="D88" s="285" t="str">
        <f>REPT(D85,1)</f>
        <v>MENGOZZI MILO - TT LUGO/ARSENAL</v>
      </c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6"/>
      <c r="R88" s="165" t="s">
        <v>18</v>
      </c>
      <c r="S88" s="287" t="str">
        <f>REPT(D86,1)</f>
        <v>FRANZONI ALESSANDRO - O. CRISTO RE (RE)</v>
      </c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6"/>
      <c r="AG88" s="31">
        <v>5</v>
      </c>
      <c r="AH88" s="32">
        <v>11</v>
      </c>
      <c r="AI88" s="33">
        <v>9</v>
      </c>
      <c r="AJ88" s="34">
        <v>11</v>
      </c>
      <c r="AK88" s="31">
        <v>8</v>
      </c>
      <c r="AL88" s="32">
        <v>11</v>
      </c>
      <c r="AM88" s="33"/>
      <c r="AN88" s="34"/>
      <c r="AO88" s="31"/>
      <c r="AP88" s="34"/>
      <c r="AQ88" s="17">
        <f t="shared" si="21"/>
        <v>0</v>
      </c>
      <c r="AR88" s="17">
        <f t="shared" si="22"/>
        <v>3</v>
      </c>
      <c r="AS88" s="18"/>
      <c r="AT88" s="18"/>
      <c r="AU88" s="18"/>
      <c r="AV88" s="166" t="str">
        <f>IF(BW83=MAX(BW83:BW86),AV83,"")</f>
        <v>SELVINO GIOVANNI - TT ARSENAL (RE)</v>
      </c>
      <c r="AW88" s="167" t="str">
        <f>IF(BX83=MAX(BX83:BX86),AV83,"")</f>
        <v/>
      </c>
      <c r="AX88" s="38" t="str">
        <f>IF(BY83=MAX(BY83:BY86),AV83,"")</f>
        <v/>
      </c>
      <c r="AY88" s="39" t="str">
        <f>IF(BZ83=MAX(BZ83:BZ86),AV83,"")</f>
        <v/>
      </c>
      <c r="BA88" s="37"/>
      <c r="BB88" s="37"/>
      <c r="BD88" s="162"/>
      <c r="BE88" s="162"/>
      <c r="BF88" s="162"/>
      <c r="BG88" s="162"/>
      <c r="BH88" s="162"/>
      <c r="BI88" s="162"/>
      <c r="BJ88" s="162"/>
      <c r="BK88" s="162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32"/>
      <c r="BY88" s="132"/>
      <c r="BZ88" s="132"/>
      <c r="CA88" s="28" t="str">
        <f t="shared" si="23"/>
        <v>f</v>
      </c>
      <c r="CB88" s="28" t="str">
        <f t="shared" si="24"/>
        <v>f</v>
      </c>
      <c r="CC88" s="28" t="str">
        <f t="shared" si="25"/>
        <v>f</v>
      </c>
      <c r="CD88" s="28">
        <f t="shared" si="26"/>
        <v>0</v>
      </c>
      <c r="CE88" s="28">
        <f t="shared" si="27"/>
        <v>0</v>
      </c>
      <c r="CF88" s="28">
        <f t="shared" si="28"/>
        <v>0</v>
      </c>
      <c r="CG88" s="28">
        <f t="shared" si="29"/>
        <v>3</v>
      </c>
    </row>
    <row r="89" spans="1:85" s="40" customFormat="1" ht="21.75" customHeight="1" x14ac:dyDescent="0.2">
      <c r="A89" s="289" t="s">
        <v>39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90"/>
      <c r="AR89" s="290"/>
      <c r="AS89" s="6"/>
      <c r="AT89" s="6"/>
      <c r="AU89" s="6"/>
      <c r="AV89" s="166" t="str">
        <f>IF(BW84=MAX(BW83:BW86),AV84,"")</f>
        <v/>
      </c>
      <c r="AW89" s="167" t="str">
        <f>IF(BX84=MAX(BX83:BX86),AV84,"")</f>
        <v>ASSALVE GIANLUCA - TT ZINELLA (BO)</v>
      </c>
      <c r="AX89" s="38" t="str">
        <f>IF(BY84=MAX(BY83:BY86),AV84,"")</f>
        <v/>
      </c>
      <c r="AY89" s="39" t="str">
        <f>IF(BZ84=MAX(BZ83:BZ86),AV84,"")</f>
        <v/>
      </c>
      <c r="BA89" s="37"/>
      <c r="BB89" s="37"/>
      <c r="BD89" s="162"/>
      <c r="BE89" s="162"/>
      <c r="BF89" s="162"/>
      <c r="BG89" s="162"/>
      <c r="BH89" s="162"/>
      <c r="BI89" s="162"/>
      <c r="BJ89" s="162"/>
      <c r="BK89" s="162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32"/>
      <c r="BY89" s="132"/>
      <c r="BZ89" s="132"/>
    </row>
    <row r="90" spans="1:85" s="40" customFormat="1" ht="21.75" customHeight="1" x14ac:dyDescent="0.2">
      <c r="A90" s="291" t="s">
        <v>40</v>
      </c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88" t="s">
        <v>41</v>
      </c>
      <c r="AA90" s="301"/>
      <c r="AB90" s="301"/>
      <c r="AC90" s="288" t="s">
        <v>42</v>
      </c>
      <c r="AD90" s="288"/>
      <c r="AE90" s="288" t="s">
        <v>43</v>
      </c>
      <c r="AF90" s="288"/>
      <c r="AG90" s="288" t="s">
        <v>44</v>
      </c>
      <c r="AH90" s="288"/>
      <c r="AI90" s="288" t="s">
        <v>45</v>
      </c>
      <c r="AJ90" s="288"/>
      <c r="AK90" s="288" t="s">
        <v>24</v>
      </c>
      <c r="AL90" s="288"/>
      <c r="AM90" s="288" t="s">
        <v>46</v>
      </c>
      <c r="AN90" s="288"/>
      <c r="AO90" s="288" t="s">
        <v>47</v>
      </c>
      <c r="AP90" s="288"/>
      <c r="AQ90" s="293" t="s">
        <v>48</v>
      </c>
      <c r="AR90" s="294"/>
      <c r="AS90" s="35"/>
      <c r="AT90" s="35"/>
      <c r="AU90" s="35"/>
      <c r="AV90" s="166" t="str">
        <f>IF(BW85=MAX(BW83:BW86),AV85,"")</f>
        <v/>
      </c>
      <c r="AW90" s="167" t="str">
        <f>IF(BX85=MAX(BX83:BX86),AV85,"")</f>
        <v/>
      </c>
      <c r="AX90" s="38" t="str">
        <f>IF(BY85=MAX(BY83:BY86),AV85,"")</f>
        <v/>
      </c>
      <c r="AY90" s="39" t="str">
        <f>IF(BZ85=MAX(BZ83:BZ86),AV85,"")</f>
        <v>MENGOZZI MILO - TT LUGO/ARSENAL</v>
      </c>
      <c r="BA90" s="37"/>
      <c r="BB90" s="37"/>
      <c r="BD90" s="162"/>
      <c r="BE90" s="162"/>
      <c r="BF90" s="162"/>
      <c r="BG90" s="162"/>
      <c r="BH90" s="162"/>
      <c r="BI90" s="162"/>
      <c r="BJ90" s="162"/>
      <c r="BK90" s="162"/>
      <c r="BL90" s="163"/>
      <c r="BM90" s="163"/>
      <c r="BN90" s="163"/>
      <c r="BO90" s="163"/>
      <c r="BP90" s="163"/>
      <c r="BQ90" s="163"/>
      <c r="BR90" s="132"/>
      <c r="BS90" s="132"/>
      <c r="BT90" s="132"/>
      <c r="BU90" s="132"/>
      <c r="BV90" s="132"/>
      <c r="BW90" s="132"/>
      <c r="BX90" s="132"/>
      <c r="BY90" s="132"/>
      <c r="BZ90" s="132"/>
    </row>
    <row r="91" spans="1:85" s="40" customFormat="1" ht="24" customHeight="1" thickBot="1" x14ac:dyDescent="0.25">
      <c r="A91" s="272" t="str">
        <f>IF(BW83=MAX(BW83:BW86),AV83,IF(BW84=MAX(BW83:BW86),AV84,IF(BW85=MAX(BW83:BW86),AV85,IF(BW86=MAX(BW83:BW86),AV86,AV83))))</f>
        <v>SELVINO GIOVANNI - TT ARSENAL (RE)</v>
      </c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4">
        <f>IF(A91=AV83,BC83,IF(A91=AV84,BC84,IF(A91=AV85,BC85,IF(A91=AV86,BC86,"0"))))</f>
        <v>6</v>
      </c>
      <c r="AA91" s="274"/>
      <c r="AB91" s="274"/>
      <c r="AC91" s="275">
        <f>IF(A91=AV83,BG83,IF(A91=AV84,BG84,IF(A91=AV85,BG85,IF(A91=AV86,BG86,"0"))))</f>
        <v>3</v>
      </c>
      <c r="AD91" s="275"/>
      <c r="AE91" s="275">
        <f>IF(A91=AV83,BK83,IF(A91=AV84,BK84,IF(A91=AV85,BK85,IF(A91=AV86,BK86,"0"))))</f>
        <v>0</v>
      </c>
      <c r="AF91" s="275"/>
      <c r="AG91" s="275">
        <f>IF(A91=AV83,BL83,IF(A91=AV84,BL84,IF(A91=AV85,BL85,IF(A91=AV86,BL86,"0"))))</f>
        <v>9</v>
      </c>
      <c r="AH91" s="275"/>
      <c r="AI91" s="275">
        <f>IF(A91=AV83,BM83,IF(A91=AV84,BM84,IF(A91=AV85,BM85,IF(A91=AV86,BM86,"0"))))</f>
        <v>2</v>
      </c>
      <c r="AJ91" s="275"/>
      <c r="AK91" s="275">
        <f>SUM(AG91-AI91)</f>
        <v>7</v>
      </c>
      <c r="AL91" s="275"/>
      <c r="AM91" s="275">
        <f>IF(A91=AV83,BO83,IF(A91=AV84,BO84,IF(A91=AV85,BO85,IF(A91=AV86,BO86,"0"))))</f>
        <v>114</v>
      </c>
      <c r="AN91" s="275"/>
      <c r="AO91" s="275">
        <f>IF(A91=AV83,BP83,IF(A91=AV84,BP84,IF(A91=AV85,BP85,IF(A91=AV86,BP86,"0"))))</f>
        <v>83</v>
      </c>
      <c r="AP91" s="275"/>
      <c r="AQ91" s="275">
        <f>SUM(AM91-AO91)</f>
        <v>31</v>
      </c>
      <c r="AR91" s="278"/>
      <c r="AS91" s="37"/>
      <c r="AT91" s="37"/>
      <c r="AU91" s="37"/>
      <c r="AV91" s="166" t="str">
        <f>IF(BW86=MAX(BW83:BW86),AV86,"")</f>
        <v/>
      </c>
      <c r="AW91" s="167" t="str">
        <f>IF(BX86=MAX(BX83:BX86),AV86,"")</f>
        <v/>
      </c>
      <c r="AX91" s="41" t="str">
        <f>IF(BY86=MAX(BY83:BY86),AV86,"")</f>
        <v>FRANZONI ALESSANDRO - O. CRISTO RE (RE)</v>
      </c>
      <c r="AY91" s="42" t="str">
        <f>IF(BZ86=MAX(BZ83:BZ86),AV86,"")</f>
        <v/>
      </c>
      <c r="BA91" s="37"/>
      <c r="BB91" s="37"/>
      <c r="BD91" s="162"/>
      <c r="BE91" s="162"/>
      <c r="BF91" s="162"/>
      <c r="BG91" s="162"/>
      <c r="BH91" s="162"/>
      <c r="BI91" s="162"/>
      <c r="BJ91" s="162"/>
      <c r="BK91" s="162"/>
      <c r="BL91" s="163"/>
      <c r="BM91" s="163"/>
      <c r="BN91" s="163"/>
      <c r="BO91" s="163"/>
      <c r="BP91" s="163"/>
      <c r="BQ91" s="163"/>
      <c r="BR91" s="132"/>
      <c r="BS91" s="132"/>
      <c r="BT91" s="132"/>
      <c r="BU91" s="132"/>
      <c r="BV91" s="132"/>
      <c r="BW91" s="132"/>
      <c r="BX91" s="132"/>
      <c r="BY91" s="132"/>
      <c r="BZ91" s="132"/>
    </row>
    <row r="92" spans="1:85" s="40" customFormat="1" ht="24" customHeight="1" x14ac:dyDescent="0.2">
      <c r="A92" s="272" t="str">
        <f>IF(BX83=MAX(BX83:BX86),AV83,IF(BX84=MAX(BX83:BX86),AV84,IF(BX85=MAX(BX83:BX86),AV85,IF(BX86=MAX(BX83:BX86),AV86,AV84))))</f>
        <v>ASSALVE GIANLUCA - TT ZINELLA (BO)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4">
        <f>IF(A92=AV83,BC83,IF(A92=AV84,BC84,IF(A92=AV85,BC85,IF(A92=AV86,BC86,"0"))))</f>
        <v>4</v>
      </c>
      <c r="AA92" s="274"/>
      <c r="AB92" s="274"/>
      <c r="AC92" s="275">
        <f>IF(A92=AV83,BG83,IF(A92=AV84,BG84,IF(A92=AV85,BG85,IF(A92=AV86,BG86,"0"))))</f>
        <v>2</v>
      </c>
      <c r="AD92" s="275"/>
      <c r="AE92" s="275">
        <f>IF(A92=AV83,BK83,IF(A92=AV84,BK84,IF(A92=AV85,BK85,IF(A92=AV86,BK86,"0"))))</f>
        <v>1</v>
      </c>
      <c r="AF92" s="275"/>
      <c r="AG92" s="275">
        <f>IF(A92=AV83,BL83,IF(A92=AV84,BL84,IF(A92=AV85,BL85,IF(A92=AV86,BL86,"0"))))</f>
        <v>8</v>
      </c>
      <c r="AH92" s="275"/>
      <c r="AI92" s="275">
        <f>IF(A92=AV83,BM83,IF(A92=AV84,BM84,IF(A92=AV85,BM85,IF(A92=AV86,BM86,"0"))))</f>
        <v>3</v>
      </c>
      <c r="AJ92" s="275"/>
      <c r="AK92" s="275">
        <f>SUM(AG92-AI92)</f>
        <v>5</v>
      </c>
      <c r="AL92" s="275"/>
      <c r="AM92" s="275">
        <f>IF(A92=AV83,BO83,IF(A92=AV84,BO84,IF(A92=AV85,BO85,IF(A92=AV86,BO86,"0"))))</f>
        <v>105</v>
      </c>
      <c r="AN92" s="275"/>
      <c r="AO92" s="275">
        <f>IF(A92=AV83,BP83,IF(A92=AV84,BP84,IF(A92=AV85,BP85,IF(A92=AV86,BP86,"0"))))</f>
        <v>87</v>
      </c>
      <c r="AP92" s="275"/>
      <c r="AQ92" s="275">
        <f>SUM(AM92-AO92)</f>
        <v>18</v>
      </c>
      <c r="AR92" s="278"/>
      <c r="AS92" s="37"/>
      <c r="AT92" s="37"/>
      <c r="AU92" s="37"/>
      <c r="AV92" s="276" t="s">
        <v>37</v>
      </c>
      <c r="AW92" s="277"/>
      <c r="BD92" s="131"/>
      <c r="BE92" s="131"/>
      <c r="BF92" s="131"/>
      <c r="BG92" s="131"/>
      <c r="BH92" s="131"/>
      <c r="BI92" s="131"/>
      <c r="BJ92" s="131"/>
      <c r="BK92" s="131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</row>
    <row r="93" spans="1:85" s="40" customFormat="1" ht="24" customHeight="1" x14ac:dyDescent="0.2">
      <c r="A93" s="272" t="str">
        <f>IF(BY83=MAX(BY83:BY86),AV83,IF(BY84=MAX(BY83:BY86),AV84,IF(BY85=MAX(BY83:BY86),AV85,IF(BY86=MAX(BY83:BY86),AV86,AV85))))</f>
        <v>FRANZONI ALESSANDRO - O. CRISTO RE (RE)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4">
        <f>IF(A93=AV83,BC83,IF(A93=AV84,BC84,IF(A93=AV85,BC85,IF(A93=AV86,BC86,"0"))))</f>
        <v>2</v>
      </c>
      <c r="AA93" s="274"/>
      <c r="AB93" s="274"/>
      <c r="AC93" s="275">
        <f>IF(A93=AV83,BG83,IF(A93=AV84,BG84,IF(A93=AV85,BG85,IF(A93=AV86,BG86,"0"))))</f>
        <v>1</v>
      </c>
      <c r="AD93" s="275"/>
      <c r="AE93" s="275">
        <f>IF(A93=AV83,BK83,IF(A93=AV84,BK84,IF(A93=AV85,BK85,IF(A93=AV86,BK86,"0"))))</f>
        <v>2</v>
      </c>
      <c r="AF93" s="275"/>
      <c r="AG93" s="275">
        <f>IF(A93=AV83,BL83,IF(A93=AV84,BL84,IF(A93=AV85,BL85,IF(A93=AV86,BL86,"0"))))</f>
        <v>3</v>
      </c>
      <c r="AH93" s="275"/>
      <c r="AI93" s="275">
        <f>IF(A93=AV83,BM83,IF(A93=AV84,BM84,IF(A93=AV85,BM85,IF(A93=AV86,BM86,"0"))))</f>
        <v>6</v>
      </c>
      <c r="AJ93" s="275"/>
      <c r="AK93" s="275">
        <f>SUM(AG93-AI93)</f>
        <v>-3</v>
      </c>
      <c r="AL93" s="275"/>
      <c r="AM93" s="275">
        <f>IF(A93=AV83,BO83,IF(A93=AV84,BO84,IF(A93=AV85,BO85,IF(A93=AV86,BO86,"0"))))</f>
        <v>81</v>
      </c>
      <c r="AN93" s="275"/>
      <c r="AO93" s="275">
        <f>IF(A93=AV83,BP83,IF(A93=AV84,BP84,IF(A93=AV85,BP85,IF(A93=AV86,BP86,"0"))))</f>
        <v>88</v>
      </c>
      <c r="AP93" s="275"/>
      <c r="AQ93" s="275">
        <f>SUM(AM93-AO93)</f>
        <v>-7</v>
      </c>
      <c r="AR93" s="278"/>
      <c r="AS93" s="37"/>
      <c r="AT93" s="37"/>
      <c r="AU93" s="37"/>
      <c r="AV93" s="342" t="str">
        <f>A91</f>
        <v>SELVINO GIOVANNI - TT ARSENAL (RE)</v>
      </c>
      <c r="AW93" s="343"/>
      <c r="BD93" s="131"/>
      <c r="BE93" s="131"/>
      <c r="BF93" s="131"/>
      <c r="BG93" s="131"/>
      <c r="BH93" s="131"/>
      <c r="BI93" s="131"/>
      <c r="BJ93" s="131"/>
      <c r="BK93" s="131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</row>
    <row r="94" spans="1:85" s="40" customFormat="1" ht="24" customHeight="1" x14ac:dyDescent="0.2">
      <c r="A94" s="297" t="str">
        <f>IF(BZ83=MAX(BZ83:BZ86),AV83,IF(BZ84=MAX(BZ83:BZ86),AV84,IF(BZ85=MAX(BZ83:BZ86),AV85,IF(BZ86=MAX(BZ83:BZ86),AV86,AV86))))</f>
        <v>MENGOZZI MILO - TT LUGO/ARSENAL</v>
      </c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9">
        <f>IF(A94=AV83,BC83,IF(A94=AV84,BC84,IF(A94=AV85,BC85,IF(A94=AV86,BC86,"0"))))</f>
        <v>0</v>
      </c>
      <c r="AA94" s="299"/>
      <c r="AB94" s="299"/>
      <c r="AC94" s="268">
        <f>IF(A94=AV83,BG83,IF(A94=AV84,BG84,IF(A94=AV85,BG85,IF(A94=AV86,BG86,"0"))))</f>
        <v>0</v>
      </c>
      <c r="AD94" s="268"/>
      <c r="AE94" s="268">
        <f>IF(A94=AV83,BK83,IF(A94=AV84,BK84,IF(A94=AV85,BK85,IF(A94=AV86,BK86,"0"))))</f>
        <v>3</v>
      </c>
      <c r="AF94" s="268"/>
      <c r="AG94" s="268">
        <f>IF(A94=AV83,BL83,IF(A94=AV84,BL84,IF(A94=AV85,BL85,IF(A94=AV86,BL86,"0"))))</f>
        <v>0</v>
      </c>
      <c r="AH94" s="268"/>
      <c r="AI94" s="268">
        <f>IF(A94=AV83,BM83,IF(A94=AV84,BM84,IF(A94=AV85,BM85,IF(A94=AV86,BM86,"0"))))</f>
        <v>9</v>
      </c>
      <c r="AJ94" s="268"/>
      <c r="AK94" s="268">
        <f>SUM(AG94-AI94)</f>
        <v>-9</v>
      </c>
      <c r="AL94" s="268"/>
      <c r="AM94" s="268">
        <f>IF(A94=AV83,BO83,IF(A94=AV84,BO84,IF(A94=AV85,BO85,IF(A94=AV86,BO86,"0"))))</f>
        <v>57</v>
      </c>
      <c r="AN94" s="268"/>
      <c r="AO94" s="268">
        <f>IF(A94=AV83,BP83,IF(A94=AV84,BP84,IF(A94=AV85,BP85,IF(A94=AV86,BP86,"0"))))</f>
        <v>99</v>
      </c>
      <c r="AP94" s="268"/>
      <c r="AQ94" s="268">
        <f>SUM(AM94-AO94)</f>
        <v>-42</v>
      </c>
      <c r="AR94" s="269"/>
      <c r="AS94" s="37"/>
      <c r="AT94" s="37"/>
      <c r="AU94" s="37"/>
      <c r="AV94" s="270" t="str">
        <f>A92</f>
        <v>ASSALVE GIANLUCA - TT ZINELLA (BO)</v>
      </c>
      <c r="AW94" s="271"/>
      <c r="BD94" s="131"/>
      <c r="BE94" s="131"/>
      <c r="BF94" s="131"/>
      <c r="BG94" s="131"/>
      <c r="BH94" s="131"/>
      <c r="BI94" s="131"/>
      <c r="BJ94" s="131"/>
      <c r="BK94" s="131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</row>
    <row r="96" spans="1:85" s="40" customFormat="1" ht="21.75" customHeight="1" x14ac:dyDescent="0.2">
      <c r="A96" s="300" t="s">
        <v>0</v>
      </c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1"/>
      <c r="AT96" s="1"/>
      <c r="AU96" s="1"/>
      <c r="AV96" s="130"/>
      <c r="AW96" s="130"/>
      <c r="BD96" s="131"/>
      <c r="BE96" s="131"/>
      <c r="BF96" s="131"/>
      <c r="BG96" s="131"/>
      <c r="BH96" s="131"/>
      <c r="BI96" s="131"/>
      <c r="BJ96" s="131"/>
      <c r="BK96" s="131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</row>
    <row r="97" spans="1:85" s="40" customFormat="1" ht="21.75" customHeight="1" x14ac:dyDescent="0.2">
      <c r="A97" s="296" t="s">
        <v>1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"/>
      <c r="AT97" s="2"/>
      <c r="AU97" s="2"/>
      <c r="AV97" s="130"/>
      <c r="AW97" s="130"/>
      <c r="BD97" s="131"/>
      <c r="BE97" s="131"/>
      <c r="BF97" s="131"/>
      <c r="BG97" s="131"/>
      <c r="BH97" s="131"/>
      <c r="BI97" s="131"/>
      <c r="BJ97" s="131"/>
      <c r="BK97" s="131"/>
      <c r="BL97" s="132">
        <v>1E-4</v>
      </c>
      <c r="BM97" s="132"/>
      <c r="BN97" s="132">
        <v>0.1</v>
      </c>
      <c r="BO97" s="132">
        <v>9.9999999999999995E-7</v>
      </c>
      <c r="BP97" s="132"/>
      <c r="BQ97" s="132">
        <v>1E-3</v>
      </c>
      <c r="BR97" s="132">
        <v>100000</v>
      </c>
      <c r="BS97" s="132"/>
      <c r="BT97" s="132"/>
      <c r="BU97" s="132"/>
      <c r="BV97" s="132"/>
      <c r="BW97" s="132"/>
      <c r="BX97" s="132"/>
      <c r="BY97" s="132"/>
      <c r="BZ97" s="132"/>
    </row>
    <row r="98" spans="1:85" s="40" customFormat="1" ht="24" customHeight="1" x14ac:dyDescent="0.2">
      <c r="A98" s="279" t="str">
        <f>A81</f>
        <v xml:space="preserve">Cat.  OPEN </v>
      </c>
      <c r="B98" s="279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 t="s">
        <v>57</v>
      </c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133"/>
      <c r="AJ98" s="133"/>
      <c r="AK98" s="302"/>
      <c r="AL98" s="302"/>
      <c r="AM98" s="302"/>
      <c r="AN98" s="302"/>
      <c r="AO98" s="302"/>
      <c r="AP98" s="302"/>
      <c r="AQ98" s="302"/>
      <c r="AR98" s="302"/>
      <c r="AS98" s="3"/>
      <c r="AT98" s="3"/>
      <c r="AU98" s="3"/>
      <c r="AV98" s="134"/>
      <c r="AW98" s="334" t="s">
        <v>11</v>
      </c>
      <c r="AX98" s="334"/>
      <c r="AY98" s="334"/>
      <c r="AZ98" s="334"/>
      <c r="BA98" s="334"/>
      <c r="BB98" s="334"/>
      <c r="BC98" s="334"/>
      <c r="BD98" s="333" t="s">
        <v>12</v>
      </c>
      <c r="BE98" s="333"/>
      <c r="BF98" s="333"/>
      <c r="BG98" s="333"/>
      <c r="BH98" s="295" t="s">
        <v>13</v>
      </c>
      <c r="BI98" s="295"/>
      <c r="BJ98" s="295"/>
      <c r="BK98" s="295"/>
      <c r="BL98" s="335" t="s">
        <v>14</v>
      </c>
      <c r="BM98" s="335"/>
      <c r="BN98" s="335"/>
      <c r="BO98" s="335" t="s">
        <v>15</v>
      </c>
      <c r="BP98" s="335"/>
      <c r="BQ98" s="335"/>
      <c r="BR98" s="336" t="s">
        <v>89</v>
      </c>
      <c r="BS98" s="337"/>
      <c r="BT98" s="337"/>
      <c r="BU98" s="337"/>
      <c r="BV98" s="337"/>
      <c r="BW98" s="337"/>
      <c r="BX98" s="337"/>
      <c r="BY98" s="337"/>
      <c r="BZ98" s="338"/>
      <c r="CA98" s="257" t="s">
        <v>16</v>
      </c>
      <c r="CB98" s="258"/>
      <c r="CC98" s="258"/>
      <c r="CD98" s="258"/>
      <c r="CE98" s="258"/>
      <c r="CF98" s="10"/>
      <c r="CG98" s="11"/>
    </row>
    <row r="99" spans="1:85" s="40" customFormat="1" ht="21.75" customHeight="1" x14ac:dyDescent="0.2">
      <c r="A99" s="7" t="s">
        <v>90</v>
      </c>
      <c r="B99" s="7" t="s">
        <v>3</v>
      </c>
      <c r="C99" s="339" t="s">
        <v>4</v>
      </c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  <c r="AG99" s="340" t="s">
        <v>5</v>
      </c>
      <c r="AH99" s="340"/>
      <c r="AI99" s="340" t="s">
        <v>6</v>
      </c>
      <c r="AJ99" s="340"/>
      <c r="AK99" s="340" t="s">
        <v>7</v>
      </c>
      <c r="AL99" s="340"/>
      <c r="AM99" s="340" t="s">
        <v>8</v>
      </c>
      <c r="AN99" s="340"/>
      <c r="AO99" s="340" t="s">
        <v>9</v>
      </c>
      <c r="AP99" s="340"/>
      <c r="AQ99" s="341" t="s">
        <v>10</v>
      </c>
      <c r="AR99" s="341"/>
      <c r="AS99" s="9"/>
      <c r="AT99" s="9"/>
      <c r="AU99" s="9"/>
      <c r="AV99" s="134"/>
      <c r="AW99" s="136" t="s">
        <v>19</v>
      </c>
      <c r="AX99" s="137" t="s">
        <v>20</v>
      </c>
      <c r="AY99" s="137" t="s">
        <v>21</v>
      </c>
      <c r="AZ99" s="137" t="s">
        <v>91</v>
      </c>
      <c r="BA99" s="137" t="s">
        <v>92</v>
      </c>
      <c r="BB99" s="137" t="s">
        <v>93</v>
      </c>
      <c r="BC99" s="138" t="s">
        <v>22</v>
      </c>
      <c r="BD99" s="135" t="s">
        <v>94</v>
      </c>
      <c r="BE99" s="135" t="s">
        <v>95</v>
      </c>
      <c r="BF99" s="135" t="s">
        <v>96</v>
      </c>
      <c r="BG99" s="135" t="s">
        <v>97</v>
      </c>
      <c r="BH99" s="135" t="s">
        <v>94</v>
      </c>
      <c r="BI99" s="135" t="s">
        <v>95</v>
      </c>
      <c r="BJ99" s="135" t="s">
        <v>96</v>
      </c>
      <c r="BK99" s="139" t="s">
        <v>98</v>
      </c>
      <c r="BL99" s="140" t="s">
        <v>99</v>
      </c>
      <c r="BM99" s="140" t="s">
        <v>100</v>
      </c>
      <c r="BN99" s="140" t="s">
        <v>101</v>
      </c>
      <c r="BO99" s="141" t="s">
        <v>25</v>
      </c>
      <c r="BP99" s="141" t="s">
        <v>26</v>
      </c>
      <c r="BQ99" s="141" t="s">
        <v>27</v>
      </c>
      <c r="BR99" s="141" t="s">
        <v>28</v>
      </c>
      <c r="BS99" s="141" t="s">
        <v>24</v>
      </c>
      <c r="BT99" s="141" t="s">
        <v>27</v>
      </c>
      <c r="BU99" s="141" t="s">
        <v>23</v>
      </c>
      <c r="BV99" s="141" t="s">
        <v>25</v>
      </c>
      <c r="BW99" s="142" t="s">
        <v>102</v>
      </c>
      <c r="BX99" s="143" t="s">
        <v>103</v>
      </c>
      <c r="BY99" s="143" t="s">
        <v>104</v>
      </c>
      <c r="BZ99" s="143" t="s">
        <v>105</v>
      </c>
      <c r="CA99" s="19" t="s">
        <v>29</v>
      </c>
      <c r="CB99" s="19" t="s">
        <v>30</v>
      </c>
      <c r="CC99" s="19" t="s">
        <v>31</v>
      </c>
      <c r="CD99" s="19" t="s">
        <v>32</v>
      </c>
      <c r="CE99" s="19" t="s">
        <v>33</v>
      </c>
      <c r="CF99" s="19" t="s">
        <v>34</v>
      </c>
      <c r="CG99" s="19" t="s">
        <v>35</v>
      </c>
    </row>
    <row r="100" spans="1:85" s="40" customFormat="1" ht="30" customHeight="1" x14ac:dyDescent="0.2">
      <c r="A100" s="20">
        <v>10</v>
      </c>
      <c r="B100" s="144">
        <v>11.2</v>
      </c>
      <c r="C100" s="145" t="s">
        <v>17</v>
      </c>
      <c r="D100" s="280" t="str">
        <f>REPT('lista di qualificazione'!B10,1)</f>
        <v>BELLETTI FRANCO - TT LUGO/ARSENAL</v>
      </c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1"/>
      <c r="R100" s="146" t="s">
        <v>18</v>
      </c>
      <c r="S100" s="303" t="str">
        <f>REPT(D102,1)</f>
        <v>BONINI ANDREA - A. POVIGLIO (RE)</v>
      </c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5"/>
      <c r="AG100" s="12">
        <v>12</v>
      </c>
      <c r="AH100" s="13">
        <v>10</v>
      </c>
      <c r="AI100" s="14">
        <v>6</v>
      </c>
      <c r="AJ100" s="15">
        <v>11</v>
      </c>
      <c r="AK100" s="12">
        <v>11</v>
      </c>
      <c r="AL100" s="13">
        <v>4</v>
      </c>
      <c r="AM100" s="14">
        <v>11</v>
      </c>
      <c r="AN100" s="15">
        <v>6</v>
      </c>
      <c r="AO100" s="12"/>
      <c r="AP100" s="16"/>
      <c r="AQ100" s="17">
        <f t="shared" ref="AQ100:AQ105" si="30">IF(AG100="","",IF(AG100&lt;&gt;"",CF100))</f>
        <v>3</v>
      </c>
      <c r="AR100" s="17">
        <f t="shared" ref="AR100:AR105" si="31">IF(AG100="","",IF(AG100&lt;&gt;"",CG100))</f>
        <v>1</v>
      </c>
      <c r="AS100" s="18"/>
      <c r="AT100" s="18"/>
      <c r="AU100" s="18"/>
      <c r="AV100" s="147" t="str">
        <f>REPT(D100,1)</f>
        <v>BELLETTI FRANCO - TT LUGO/ARSENAL</v>
      </c>
      <c r="AW100" s="148" t="str">
        <f>IF(AQ100="","0",IF(AQ100&gt;AR100,"2",IF(AQ100&lt;AR100,"0","")))</f>
        <v>2</v>
      </c>
      <c r="AX100" s="26"/>
      <c r="AY100" s="27"/>
      <c r="AZ100" s="7" t="str">
        <f>IF(AR103="","0",IF(AQ103&gt;AR103,"0",IF(AQ103&lt;AR103,"2","")))</f>
        <v>0</v>
      </c>
      <c r="BA100" s="7" t="str">
        <f>IF(AR104="","0",IF(AQ104&gt;AR104,"0",IF(AQ104&lt;AR104,"2","")))</f>
        <v>2</v>
      </c>
      <c r="BB100" s="27"/>
      <c r="BC100" s="149">
        <f>SUM(AW100+AZ100+BA100)</f>
        <v>4</v>
      </c>
      <c r="BD100" s="150" t="str">
        <f>IF(AW100="2","1","0")</f>
        <v>1</v>
      </c>
      <c r="BE100" s="150" t="str">
        <f>IF(AZ100="2","1","0")</f>
        <v>0</v>
      </c>
      <c r="BF100" s="150" t="str">
        <f>IF(BA100="2","1","0")</f>
        <v>1</v>
      </c>
      <c r="BG100" s="151">
        <f>SUM(BD100+BE100+BF100)</f>
        <v>2</v>
      </c>
      <c r="BH100" s="150" t="str">
        <f>IF(AW100&gt;AW102,"0",IF(AW100&lt;AW102,"1","0"))</f>
        <v>0</v>
      </c>
      <c r="BI100" s="150" t="str">
        <f>IF(AZ100&gt;AZ103,"0",IF(AZ100&lt;AZ103,"1","0"))</f>
        <v>1</v>
      </c>
      <c r="BJ100" s="150" t="str">
        <f>IF(BA100&gt;BA101,"0",IF(BA100&lt;BA101,"1","0"))</f>
        <v>0</v>
      </c>
      <c r="BK100" s="151">
        <f>SUM(BH100+BI100+BJ100)</f>
        <v>1</v>
      </c>
      <c r="BL100" s="152">
        <f>SUM(CF100+CG103+CG104)</f>
        <v>6</v>
      </c>
      <c r="BM100" s="152">
        <f>SUM(CG100+CF103+CF104)</f>
        <v>4</v>
      </c>
      <c r="BN100" s="152">
        <f>SUM(BL100-BM100)</f>
        <v>2</v>
      </c>
      <c r="BO100" s="152">
        <f>SUM(AG100+AI100+AK100+AM100+AO100+AH103+AJ103+AL103+AN103+AP103+AH104+AJ104+AL104+AN104+AP104)</f>
        <v>90</v>
      </c>
      <c r="BP100" s="152">
        <f>SUM(AH100+AJ100+AL100+AN100+AP100+AG103+AI103+AK103+AM103+AO103+AG104+AI104+AK104+AM104+AO104)</f>
        <v>85</v>
      </c>
      <c r="BQ100" s="152">
        <f>SUM(BO100-BP100)</f>
        <v>5</v>
      </c>
      <c r="BR100" s="152">
        <f>BC100*BR97</f>
        <v>400000</v>
      </c>
      <c r="BS100" s="152">
        <f>BN100*BN97</f>
        <v>0.2</v>
      </c>
      <c r="BT100" s="152">
        <f>SUM(BQ100*BQ97)</f>
        <v>5.0000000000000001E-3</v>
      </c>
      <c r="BU100" s="152">
        <f>SUM(BL100*BL97)</f>
        <v>6.0000000000000006E-4</v>
      </c>
      <c r="BV100" s="152">
        <f>SUM(BO100*BO97)</f>
        <v>8.9999999999999992E-5</v>
      </c>
      <c r="BW100" s="153">
        <f>SUM(BR100+BS100+BT100+BU100+BV100)</f>
        <v>400000.20569000003</v>
      </c>
      <c r="BX100" s="152">
        <f>IF(BW100&lt;MAX(BW100:BW103),BW100,"")</f>
        <v>400000.20569000003</v>
      </c>
      <c r="BY100" s="152" t="str">
        <f>IF(BX100&lt;MAX(BX100:BX103),BX100,"")</f>
        <v/>
      </c>
      <c r="BZ100" s="152" t="str">
        <f>IF(BY100&lt;MAX(BY100:BY103),BY100,"")</f>
        <v/>
      </c>
      <c r="CA100" s="28" t="str">
        <f t="shared" ref="CA100:CA105" si="32">IF(AND(AG100&lt;&gt;"",AH100&lt;&gt;""),IF(AG100&gt;AH100,"c","f"),0)</f>
        <v>c</v>
      </c>
      <c r="CB100" s="28" t="str">
        <f t="shared" ref="CB100:CB105" si="33">IF(AND(AI100&lt;&gt;"",AJ100&lt;&gt;""),IF(AI100&gt;AJ100,"c","f"),0)</f>
        <v>f</v>
      </c>
      <c r="CC100" s="28" t="str">
        <f t="shared" ref="CC100:CC105" si="34">IF(AND(AK100&lt;&gt;"",AL100&lt;&gt;""),IF(AK100&gt;AL100,"c","f"),0)</f>
        <v>c</v>
      </c>
      <c r="CD100" s="28" t="str">
        <f t="shared" ref="CD100:CD105" si="35">IF(AND(AM100&lt;&gt;"",AN100&lt;&gt;""),IF(AM100&gt;AN100,"c","f"),0)</f>
        <v>c</v>
      </c>
      <c r="CE100" s="28">
        <f t="shared" ref="CE100:CE105" si="36">IF(AND(AO100&lt;&gt;"",AP100&lt;&gt;""),IF(AO100&gt;AP100,"c","f"),0)</f>
        <v>0</v>
      </c>
      <c r="CF100" s="28">
        <f t="shared" ref="CF100:CF105" si="37">COUNTIF(CA100:CE100,"c")</f>
        <v>3</v>
      </c>
      <c r="CG100" s="28">
        <f t="shared" ref="CG100:CG105" si="38">COUNTIF(CA100:CE100,"f")</f>
        <v>1</v>
      </c>
    </row>
    <row r="101" spans="1:85" s="40" customFormat="1" ht="30" customHeight="1" x14ac:dyDescent="0.2">
      <c r="A101" s="154">
        <v>10</v>
      </c>
      <c r="B101" s="21"/>
      <c r="C101" s="155" t="s">
        <v>38</v>
      </c>
      <c r="D101" s="280" t="str">
        <f>REPT('lista di qualificazione'!B11,1)</f>
        <v>CATTO' S. PAOLO - TT REGGIO EMILIA</v>
      </c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1"/>
      <c r="R101" s="156" t="s">
        <v>18</v>
      </c>
      <c r="S101" s="282" t="str">
        <f>REPT(D103,1)</f>
        <v>ANDREOLI ANTONIO - C.D. BPR BANCA (MO)</v>
      </c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4"/>
      <c r="AG101" s="22">
        <v>8</v>
      </c>
      <c r="AH101" s="23">
        <v>11</v>
      </c>
      <c r="AI101" s="24">
        <v>2</v>
      </c>
      <c r="AJ101" s="25">
        <v>11</v>
      </c>
      <c r="AK101" s="22">
        <v>4</v>
      </c>
      <c r="AL101" s="23">
        <v>11</v>
      </c>
      <c r="AM101" s="24"/>
      <c r="AN101" s="25"/>
      <c r="AO101" s="22"/>
      <c r="AP101" s="25"/>
      <c r="AQ101" s="17">
        <f t="shared" si="30"/>
        <v>0</v>
      </c>
      <c r="AR101" s="17">
        <f t="shared" si="31"/>
        <v>3</v>
      </c>
      <c r="AS101" s="18"/>
      <c r="AT101" s="18"/>
      <c r="AU101" s="18"/>
      <c r="AV101" s="147" t="str">
        <f>REPT(D101,1)</f>
        <v>CATTO' S. PAOLO - TT REGGIO EMILIA</v>
      </c>
      <c r="AW101" s="148"/>
      <c r="AX101" s="7" t="str">
        <f>IF(AQ101="","0",IF(AQ101&gt;AR101,"2",IF(AQ101&lt;AR101,"0","")))</f>
        <v>0</v>
      </c>
      <c r="AY101" s="7" t="str">
        <f>IF(AR102="","0",IF(AQ102&gt;AR102,"0",IF(AQ102&lt;AR102,"2","")))</f>
        <v>2</v>
      </c>
      <c r="AZ101" s="26"/>
      <c r="BA101" s="7" t="str">
        <f>IF(AQ104="","0",IF(AR104&gt;AQ104,"0",IF(AR104&lt;AQ104,"2","")))</f>
        <v>0</v>
      </c>
      <c r="BB101" s="27"/>
      <c r="BC101" s="149">
        <f>SUM(AX101+AY101+BA101)</f>
        <v>2</v>
      </c>
      <c r="BD101" s="150" t="str">
        <f>IF(AX101="2","1","0")</f>
        <v>0</v>
      </c>
      <c r="BE101" s="150" t="str">
        <f>IF(AY101="2","1","0")</f>
        <v>1</v>
      </c>
      <c r="BF101" s="150" t="str">
        <f>IF(BA101="2","1","0")</f>
        <v>0</v>
      </c>
      <c r="BG101" s="151">
        <f>SUM(BD101+BE101+BF101)</f>
        <v>1</v>
      </c>
      <c r="BH101" s="150" t="str">
        <f>IF(AX101&gt;AX103,"0",IF(AX101&lt;AX103,"1","0"))</f>
        <v>1</v>
      </c>
      <c r="BI101" s="150" t="str">
        <f>IF(AY101&gt;AY102,"0",IF(AY101&lt;AY102,"1","0"))</f>
        <v>0</v>
      </c>
      <c r="BJ101" s="150" t="str">
        <f>IF(BA101&gt;BA100,"0",IF(BA101&lt;BA100,"1","0"))</f>
        <v>1</v>
      </c>
      <c r="BK101" s="151">
        <f>SUM(BH101+BI101+BJ101)</f>
        <v>2</v>
      </c>
      <c r="BL101" s="152">
        <f>SUM(CF101+CG102+CF104)</f>
        <v>3</v>
      </c>
      <c r="BM101" s="152">
        <f>SUM(CG101+CF102+CG104)</f>
        <v>7</v>
      </c>
      <c r="BN101" s="152">
        <f>SUM(BL101-BM101)</f>
        <v>-4</v>
      </c>
      <c r="BO101" s="152">
        <f>SUM(AG101+AI101+AK101+AM101+AO101+AH102+AJ102+AL102+AN102+AP102+AG104+AI104+AK104+AM104+AO104)</f>
        <v>80</v>
      </c>
      <c r="BP101" s="152">
        <f>SUM(AH101+AJ101+AL101+AN101+AP101+AG102+AI102+AK102+AM102+AO102+AH104+AJ104+AL104+AN104+AP104)</f>
        <v>104</v>
      </c>
      <c r="BQ101" s="152">
        <f>SUM(BO101-BP101)</f>
        <v>-24</v>
      </c>
      <c r="BR101" s="152">
        <f>BC101*BR97</f>
        <v>200000</v>
      </c>
      <c r="BS101" s="152">
        <f>BN101*BN97</f>
        <v>-0.4</v>
      </c>
      <c r="BT101" s="152">
        <f>SUM(BQ101*BQ97)</f>
        <v>-2.4E-2</v>
      </c>
      <c r="BU101" s="152">
        <f>SUM(BL101*BL97)</f>
        <v>3.0000000000000003E-4</v>
      </c>
      <c r="BV101" s="152">
        <f>SUM(BO101*BO97)</f>
        <v>7.9999999999999993E-5</v>
      </c>
      <c r="BW101" s="153">
        <f>SUM(BR101+BS101+BT101+BU101+BV101)</f>
        <v>199999.57638000001</v>
      </c>
      <c r="BX101" s="152">
        <f>IF(BW101&lt;MAX(BW100:BW103),BW101,"")</f>
        <v>199999.57638000001</v>
      </c>
      <c r="BY101" s="152">
        <f>IF(BX101&lt;MAX(BX100:BX103),BX101,"")</f>
        <v>199999.57638000001</v>
      </c>
      <c r="BZ101" s="152" t="str">
        <f>IF(BY101&lt;MAX(BY100:BY103),BY101,"")</f>
        <v/>
      </c>
      <c r="CA101" s="28" t="str">
        <f t="shared" si="32"/>
        <v>f</v>
      </c>
      <c r="CB101" s="28" t="str">
        <f t="shared" si="33"/>
        <v>f</v>
      </c>
      <c r="CC101" s="28" t="str">
        <f t="shared" si="34"/>
        <v>f</v>
      </c>
      <c r="CD101" s="28">
        <f t="shared" si="35"/>
        <v>0</v>
      </c>
      <c r="CE101" s="28">
        <f t="shared" si="36"/>
        <v>0</v>
      </c>
      <c r="CF101" s="28">
        <f t="shared" si="37"/>
        <v>0</v>
      </c>
      <c r="CG101" s="28">
        <f t="shared" si="38"/>
        <v>3</v>
      </c>
    </row>
    <row r="102" spans="1:85" s="40" customFormat="1" ht="30" customHeight="1" x14ac:dyDescent="0.2">
      <c r="A102" s="154">
        <v>10</v>
      </c>
      <c r="B102" s="21"/>
      <c r="C102" s="155" t="s">
        <v>36</v>
      </c>
      <c r="D102" s="280" t="str">
        <f>REPT('lista di qualificazione'!B18,1)</f>
        <v>BONINI ANDREA - A. POVIGLIO (RE)</v>
      </c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1"/>
      <c r="R102" s="156" t="s">
        <v>18</v>
      </c>
      <c r="S102" s="282" t="str">
        <f>REPT(D101,1)</f>
        <v>CATTO' S. PAOLO - TT REGGIO EMILIA</v>
      </c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4"/>
      <c r="AG102" s="22">
        <v>14</v>
      </c>
      <c r="AH102" s="23">
        <v>12</v>
      </c>
      <c r="AI102" s="24">
        <v>6</v>
      </c>
      <c r="AJ102" s="25">
        <v>11</v>
      </c>
      <c r="AK102" s="22">
        <v>9</v>
      </c>
      <c r="AL102" s="23">
        <v>11</v>
      </c>
      <c r="AM102" s="24">
        <v>9</v>
      </c>
      <c r="AN102" s="25">
        <v>11</v>
      </c>
      <c r="AO102" s="22"/>
      <c r="AP102" s="25"/>
      <c r="AQ102" s="17">
        <f t="shared" si="30"/>
        <v>1</v>
      </c>
      <c r="AR102" s="17">
        <f t="shared" si="31"/>
        <v>3</v>
      </c>
      <c r="AS102" s="18"/>
      <c r="AT102" s="18"/>
      <c r="AU102" s="18"/>
      <c r="AV102" s="147" t="str">
        <f>REPT(D102,1)</f>
        <v>BONINI ANDREA - A. POVIGLIO (RE)</v>
      </c>
      <c r="AW102" s="148" t="str">
        <f>IF(AR100="","0",IF(AQ100&gt;AR100,"0",IF(AR100&gt;AQ100,"2","")))</f>
        <v>0</v>
      </c>
      <c r="AX102" s="27"/>
      <c r="AY102" s="7" t="str">
        <f>IF(AQ102="","0",IF(AQ102&gt;AR102,"2",IF(AQ102&lt;AR102,"0","")))</f>
        <v>0</v>
      </c>
      <c r="AZ102" s="27"/>
      <c r="BA102" s="27"/>
      <c r="BB102" s="7" t="str">
        <f>IF(AQ105="","0",IF(AR105&gt;AQ105,"0",IF(AR105&lt;AQ105,"2","")))</f>
        <v>0</v>
      </c>
      <c r="BC102" s="149">
        <f>SUM(AW102+AY102+BB102)</f>
        <v>0</v>
      </c>
      <c r="BD102" s="150" t="str">
        <f>IF(AW102="2","1","0")</f>
        <v>0</v>
      </c>
      <c r="BE102" s="150" t="str">
        <f>IF(AY102="2","1","0")</f>
        <v>0</v>
      </c>
      <c r="BF102" s="150" t="str">
        <f>IF(BB102="2","1","0")</f>
        <v>0</v>
      </c>
      <c r="BG102" s="151">
        <f>SUM(BD102+BE102+BF102)</f>
        <v>0</v>
      </c>
      <c r="BH102" s="150" t="str">
        <f>IF(AW102&gt;AW100,"0",IF(AW102&lt;AW100,"1","0"))</f>
        <v>1</v>
      </c>
      <c r="BI102" s="150" t="str">
        <f>IF(AY102&gt;AY101,"0",IF(AY102&lt;AY101,"1","0"))</f>
        <v>1</v>
      </c>
      <c r="BJ102" s="150" t="str">
        <f>IF(BB102&gt;BB103,"0",IF(BB102&lt;BB103,"1","0"))</f>
        <v>1</v>
      </c>
      <c r="BK102" s="151">
        <f>SUM(BH102+BI102+BJ102)</f>
        <v>3</v>
      </c>
      <c r="BL102" s="152">
        <f>SUM(CG100+CF102+CF105)</f>
        <v>2</v>
      </c>
      <c r="BM102" s="152">
        <f>SUM(CF100+CG102+CG105)</f>
        <v>9</v>
      </c>
      <c r="BN102" s="152">
        <f>SUM(BL102-BM102)</f>
        <v>-7</v>
      </c>
      <c r="BO102" s="152">
        <f>SUM(AH100+AJ100+AL100+AN100+AP100+AG102+AI102+AK102+AM102+AO102+AG105+AI105+AK105+AM105+AO105)</f>
        <v>87</v>
      </c>
      <c r="BP102" s="152">
        <f>SUM(AG100+AI100+AK100+AM100+AO100+AH102+AJ102+AL102+AN102+AP102+AH105+AJ105+AL105+AN105+AP105)</f>
        <v>118</v>
      </c>
      <c r="BQ102" s="152">
        <f>SUM(BO102-BP102)</f>
        <v>-31</v>
      </c>
      <c r="BR102" s="152">
        <f>BC102*BR97</f>
        <v>0</v>
      </c>
      <c r="BS102" s="152">
        <f>BN102*BN97</f>
        <v>-0.70000000000000007</v>
      </c>
      <c r="BT102" s="152">
        <f>SUM(BQ102*BQ97)</f>
        <v>-3.1E-2</v>
      </c>
      <c r="BU102" s="152">
        <f>SUM(BL102*BL97)</f>
        <v>2.0000000000000001E-4</v>
      </c>
      <c r="BV102" s="152">
        <f>SUM(BO102*BO97)</f>
        <v>8.7000000000000001E-5</v>
      </c>
      <c r="BW102" s="153">
        <f>SUM(BR102+BS102+BT102+BU102+BV102)</f>
        <v>-0.73071300000000017</v>
      </c>
      <c r="BX102" s="152">
        <f>IF(BW102&lt;MAX(BW100:BW103),BW102,"")</f>
        <v>-0.73071300000000017</v>
      </c>
      <c r="BY102" s="152">
        <f>IF(BX102&lt;MAX(BX100:BX103),BX102,"")</f>
        <v>-0.73071300000000017</v>
      </c>
      <c r="BZ102" s="152">
        <f>IF(BY102&lt;MAX(BY100:BY103),BY102,"")</f>
        <v>-0.73071300000000017</v>
      </c>
      <c r="CA102" s="28" t="str">
        <f t="shared" si="32"/>
        <v>c</v>
      </c>
      <c r="CB102" s="28" t="str">
        <f t="shared" si="33"/>
        <v>f</v>
      </c>
      <c r="CC102" s="28" t="str">
        <f t="shared" si="34"/>
        <v>f</v>
      </c>
      <c r="CD102" s="28" t="str">
        <f t="shared" si="35"/>
        <v>f</v>
      </c>
      <c r="CE102" s="28">
        <f t="shared" si="36"/>
        <v>0</v>
      </c>
      <c r="CF102" s="28">
        <f t="shared" si="37"/>
        <v>1</v>
      </c>
      <c r="CG102" s="28">
        <f t="shared" si="38"/>
        <v>3</v>
      </c>
    </row>
    <row r="103" spans="1:85" s="40" customFormat="1" ht="30" customHeight="1" thickBot="1" x14ac:dyDescent="0.25">
      <c r="A103" s="154">
        <v>10</v>
      </c>
      <c r="B103" s="21"/>
      <c r="C103" s="155" t="s">
        <v>106</v>
      </c>
      <c r="D103" s="280" t="str">
        <f>REPT('lista di qualificazione'!B25,1)</f>
        <v>ANDREOLI ANTONIO - C.D. BPR BANCA (MO)</v>
      </c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1"/>
      <c r="R103" s="156" t="s">
        <v>18</v>
      </c>
      <c r="S103" s="282" t="str">
        <f>REPT(D100,1)</f>
        <v>BELLETTI FRANCO - TT LUGO/ARSENAL</v>
      </c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4"/>
      <c r="AG103" s="22">
        <v>11</v>
      </c>
      <c r="AH103" s="23">
        <v>5</v>
      </c>
      <c r="AI103" s="24">
        <v>11</v>
      </c>
      <c r="AJ103" s="25">
        <v>9</v>
      </c>
      <c r="AK103" s="22">
        <v>11</v>
      </c>
      <c r="AL103" s="23">
        <v>3</v>
      </c>
      <c r="AM103" s="24"/>
      <c r="AN103" s="25"/>
      <c r="AO103" s="22"/>
      <c r="AP103" s="25"/>
      <c r="AQ103" s="17">
        <f t="shared" si="30"/>
        <v>3</v>
      </c>
      <c r="AR103" s="17">
        <f t="shared" si="31"/>
        <v>0</v>
      </c>
      <c r="AS103" s="18"/>
      <c r="AT103" s="18"/>
      <c r="AU103" s="18"/>
      <c r="AV103" s="147" t="str">
        <f>REPT(D103,1)</f>
        <v>ANDREOLI ANTONIO - C.D. BPR BANCA (MO)</v>
      </c>
      <c r="AW103" s="157"/>
      <c r="AX103" s="7" t="str">
        <f>IF(AR101="","0",IF(AQ101&gt;AR101,"0",IF(AQ101&lt;AR101,"2","")))</f>
        <v>2</v>
      </c>
      <c r="AY103" s="27"/>
      <c r="AZ103" s="7" t="str">
        <f>IF(AQ103="","0",IF(AR103&gt;AQ103,"0",IF(AR103&lt;AQ103,"2","")))</f>
        <v>2</v>
      </c>
      <c r="BA103" s="27"/>
      <c r="BB103" s="7" t="str">
        <f>IF(AQ105="","0",IF(AR105&gt;AQ105,"2",IF(AR105&lt;AQ105,"0","")))</f>
        <v>2</v>
      </c>
      <c r="BC103" s="149">
        <f>SUM(AX103+AZ103+BB103)</f>
        <v>6</v>
      </c>
      <c r="BD103" s="150" t="str">
        <f>IF(AX103="2","1","0")</f>
        <v>1</v>
      </c>
      <c r="BE103" s="150" t="str">
        <f>IF(AZ103="2","1","0")</f>
        <v>1</v>
      </c>
      <c r="BF103" s="150" t="str">
        <f>IF(BB103="2","1","0")</f>
        <v>1</v>
      </c>
      <c r="BG103" s="151">
        <f>SUM(BD103+BE103+BF103)</f>
        <v>3</v>
      </c>
      <c r="BH103" s="150" t="str">
        <f>IF(AX103&gt;AX101,"0",IF(AX103&lt;AX101,"1","0"))</f>
        <v>0</v>
      </c>
      <c r="BI103" s="150" t="str">
        <f>IF(AZ103&gt;AZ100,"0",IF(AZ103&lt;AZ100,"1","0"))</f>
        <v>0</v>
      </c>
      <c r="BJ103" s="150" t="str">
        <f>IF(BB103&gt;BB102,"0",IF(BB103&lt;BB102,"1","0"))</f>
        <v>0</v>
      </c>
      <c r="BK103" s="151">
        <f>SUM(BH103+BI103+BJ103)</f>
        <v>0</v>
      </c>
      <c r="BL103" s="152">
        <f>SUM(CG101+CF103+CG105)</f>
        <v>9</v>
      </c>
      <c r="BM103" s="152">
        <f>SUM(CF101+CG103+CF105)</f>
        <v>0</v>
      </c>
      <c r="BN103" s="152">
        <f>SUM(BL103-BM103)</f>
        <v>9</v>
      </c>
      <c r="BO103" s="152">
        <f>SUM(AH101+AJ101+AL101+AN101+AP101+AG103+AI103+AK103+AM103+AO103+AH105+AJ105+AL105+AN105+AP105)</f>
        <v>99</v>
      </c>
      <c r="BP103" s="152">
        <f>SUM(AG101+AI101+AK101+AM101+AO101+AH103+AJ103+AL103+AN103+AP103+AG105+AI105+AK105+AM105+AO105)</f>
        <v>49</v>
      </c>
      <c r="BQ103" s="152">
        <f>SUM(BO103-BP103)</f>
        <v>50</v>
      </c>
      <c r="BR103" s="152">
        <f>BC103*BR97</f>
        <v>600000</v>
      </c>
      <c r="BS103" s="152">
        <f>BN103*BN97</f>
        <v>0.9</v>
      </c>
      <c r="BT103" s="152">
        <f>SUM(BQ103*BQ97)</f>
        <v>0.05</v>
      </c>
      <c r="BU103" s="152">
        <f>SUM(BL103*BL97)</f>
        <v>9.0000000000000008E-4</v>
      </c>
      <c r="BV103" s="152">
        <f>SUM(BO103*BO97)</f>
        <v>9.8999999999999994E-5</v>
      </c>
      <c r="BW103" s="153">
        <f>SUM(BR103+BS103+BT103+BU103+BV103)</f>
        <v>600000.95099900011</v>
      </c>
      <c r="BX103" s="152" t="str">
        <f>IF(BW103&lt;MAX(BW100:BW103),BW103,"")</f>
        <v/>
      </c>
      <c r="BY103" s="152" t="str">
        <f>IF(BX103&lt;MAX(BX100:BX103),BX103,"")</f>
        <v/>
      </c>
      <c r="BZ103" s="152" t="str">
        <f>IF(BY103&lt;MAX(BY100:BY103),BY103,"")</f>
        <v/>
      </c>
      <c r="CA103" s="28" t="str">
        <f t="shared" si="32"/>
        <v>c</v>
      </c>
      <c r="CB103" s="28" t="str">
        <f t="shared" si="33"/>
        <v>c</v>
      </c>
      <c r="CC103" s="28" t="str">
        <f t="shared" si="34"/>
        <v>c</v>
      </c>
      <c r="CD103" s="28">
        <f t="shared" si="35"/>
        <v>0</v>
      </c>
      <c r="CE103" s="28">
        <f t="shared" si="36"/>
        <v>0</v>
      </c>
      <c r="CF103" s="28">
        <f t="shared" si="37"/>
        <v>3</v>
      </c>
      <c r="CG103" s="28">
        <f t="shared" si="38"/>
        <v>0</v>
      </c>
    </row>
    <row r="104" spans="1:85" s="40" customFormat="1" ht="30" customHeight="1" x14ac:dyDescent="0.2">
      <c r="A104" s="154">
        <v>10</v>
      </c>
      <c r="B104" s="21"/>
      <c r="C104" s="155" t="s">
        <v>107</v>
      </c>
      <c r="D104" s="283" t="str">
        <f>REPT(D101,1)</f>
        <v>CATTO' S. PAOLO - TT REGGIO EMILIA</v>
      </c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4"/>
      <c r="R104" s="156" t="s">
        <v>18</v>
      </c>
      <c r="S104" s="282" t="str">
        <f>REPT(D100,1)</f>
        <v>BELLETTI FRANCO - TT LUGO/ARSENAL</v>
      </c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4"/>
      <c r="AG104" s="22">
        <v>9</v>
      </c>
      <c r="AH104" s="23">
        <v>11</v>
      </c>
      <c r="AI104" s="24">
        <v>6</v>
      </c>
      <c r="AJ104" s="25">
        <v>11</v>
      </c>
      <c r="AK104" s="22">
        <v>6</v>
      </c>
      <c r="AL104" s="23">
        <v>11</v>
      </c>
      <c r="AM104" s="24"/>
      <c r="AN104" s="25"/>
      <c r="AO104" s="22"/>
      <c r="AP104" s="25"/>
      <c r="AQ104" s="17">
        <f t="shared" si="30"/>
        <v>0</v>
      </c>
      <c r="AR104" s="17">
        <f t="shared" si="31"/>
        <v>3</v>
      </c>
      <c r="AS104" s="18"/>
      <c r="AT104" s="18"/>
      <c r="AU104" s="18"/>
      <c r="AV104" s="158" t="s">
        <v>49</v>
      </c>
      <c r="AW104" s="159" t="s">
        <v>50</v>
      </c>
      <c r="AX104" s="160" t="s">
        <v>108</v>
      </c>
      <c r="AY104" s="161" t="s">
        <v>109</v>
      </c>
      <c r="BA104" s="36"/>
      <c r="BB104" s="36"/>
      <c r="BD104" s="162"/>
      <c r="BE104" s="162"/>
      <c r="BF104" s="162"/>
      <c r="BG104" s="162"/>
      <c r="BH104" s="162"/>
      <c r="BI104" s="162"/>
      <c r="BJ104" s="162"/>
      <c r="BK104" s="162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32"/>
      <c r="BY104" s="132"/>
      <c r="BZ104" s="132"/>
      <c r="CA104" s="28" t="str">
        <f t="shared" si="32"/>
        <v>f</v>
      </c>
      <c r="CB104" s="28" t="str">
        <f t="shared" si="33"/>
        <v>f</v>
      </c>
      <c r="CC104" s="28" t="str">
        <f t="shared" si="34"/>
        <v>f</v>
      </c>
      <c r="CD104" s="28">
        <f t="shared" si="35"/>
        <v>0</v>
      </c>
      <c r="CE104" s="28">
        <f t="shared" si="36"/>
        <v>0</v>
      </c>
      <c r="CF104" s="28">
        <f t="shared" si="37"/>
        <v>0</v>
      </c>
      <c r="CG104" s="28">
        <f t="shared" si="38"/>
        <v>3</v>
      </c>
    </row>
    <row r="105" spans="1:85" s="40" customFormat="1" ht="30" customHeight="1" x14ac:dyDescent="0.2">
      <c r="A105" s="29">
        <v>10</v>
      </c>
      <c r="B105" s="30"/>
      <c r="C105" s="164" t="s">
        <v>110</v>
      </c>
      <c r="D105" s="285" t="str">
        <f>REPT(D102,1)</f>
        <v>BONINI ANDREA - A. POVIGLIO (RE)</v>
      </c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6"/>
      <c r="R105" s="165" t="s">
        <v>18</v>
      </c>
      <c r="S105" s="287" t="str">
        <f>REPT(D103,1)</f>
        <v>ANDREOLI ANTONIO - C.D. BPR BANCA (MO)</v>
      </c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6"/>
      <c r="AG105" s="31">
        <v>8</v>
      </c>
      <c r="AH105" s="32">
        <v>11</v>
      </c>
      <c r="AI105" s="33">
        <v>3</v>
      </c>
      <c r="AJ105" s="34">
        <v>11</v>
      </c>
      <c r="AK105" s="31">
        <v>7</v>
      </c>
      <c r="AL105" s="32">
        <v>11</v>
      </c>
      <c r="AM105" s="33"/>
      <c r="AN105" s="34"/>
      <c r="AO105" s="31"/>
      <c r="AP105" s="34"/>
      <c r="AQ105" s="17">
        <f t="shared" si="30"/>
        <v>0</v>
      </c>
      <c r="AR105" s="17">
        <f t="shared" si="31"/>
        <v>3</v>
      </c>
      <c r="AS105" s="18"/>
      <c r="AT105" s="18"/>
      <c r="AU105" s="18"/>
      <c r="AV105" s="166" t="str">
        <f>IF(BW100=MAX(BW100:BW103),AV100,"")</f>
        <v/>
      </c>
      <c r="AW105" s="167" t="str">
        <f>IF(BX100=MAX(BX100:BX103),AV100,"")</f>
        <v>BELLETTI FRANCO - TT LUGO/ARSENAL</v>
      </c>
      <c r="AX105" s="38" t="str">
        <f>IF(BY100=MAX(BY100:BY103),AV100,"")</f>
        <v/>
      </c>
      <c r="AY105" s="39" t="str">
        <f>IF(BZ100=MAX(BZ100:BZ103),AV100,"")</f>
        <v/>
      </c>
      <c r="BA105" s="37"/>
      <c r="BB105" s="37"/>
      <c r="BD105" s="162"/>
      <c r="BE105" s="162"/>
      <c r="BF105" s="162"/>
      <c r="BG105" s="162"/>
      <c r="BH105" s="162"/>
      <c r="BI105" s="162"/>
      <c r="BJ105" s="162"/>
      <c r="BK105" s="162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32"/>
      <c r="BY105" s="132"/>
      <c r="BZ105" s="132"/>
      <c r="CA105" s="28" t="str">
        <f t="shared" si="32"/>
        <v>f</v>
      </c>
      <c r="CB105" s="28" t="str">
        <f t="shared" si="33"/>
        <v>f</v>
      </c>
      <c r="CC105" s="28" t="str">
        <f t="shared" si="34"/>
        <v>f</v>
      </c>
      <c r="CD105" s="28">
        <f t="shared" si="35"/>
        <v>0</v>
      </c>
      <c r="CE105" s="28">
        <f t="shared" si="36"/>
        <v>0</v>
      </c>
      <c r="CF105" s="28">
        <f t="shared" si="37"/>
        <v>0</v>
      </c>
      <c r="CG105" s="28">
        <f t="shared" si="38"/>
        <v>3</v>
      </c>
    </row>
    <row r="106" spans="1:85" s="40" customFormat="1" ht="21.75" customHeight="1" x14ac:dyDescent="0.2">
      <c r="A106" s="289" t="s">
        <v>39</v>
      </c>
      <c r="B106" s="289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89"/>
      <c r="AO106" s="289"/>
      <c r="AP106" s="289"/>
      <c r="AQ106" s="290"/>
      <c r="AR106" s="290"/>
      <c r="AS106" s="6"/>
      <c r="AT106" s="6"/>
      <c r="AU106" s="6"/>
      <c r="AV106" s="166" t="str">
        <f>IF(BW101=MAX(BW100:BW103),AV101,"")</f>
        <v/>
      </c>
      <c r="AW106" s="167" t="str">
        <f>IF(BX101=MAX(BX100:BX103),AV101,"")</f>
        <v/>
      </c>
      <c r="AX106" s="38" t="str">
        <f>IF(BY101=MAX(BY100:BY103),AV101,"")</f>
        <v>CATTO' S. PAOLO - TT REGGIO EMILIA</v>
      </c>
      <c r="AY106" s="39" t="str">
        <f>IF(BZ101=MAX(BZ100:BZ103),AV101,"")</f>
        <v/>
      </c>
      <c r="BA106" s="37"/>
      <c r="BB106" s="37"/>
      <c r="BD106" s="162"/>
      <c r="BE106" s="162"/>
      <c r="BF106" s="162"/>
      <c r="BG106" s="162"/>
      <c r="BH106" s="162"/>
      <c r="BI106" s="162"/>
      <c r="BJ106" s="162"/>
      <c r="BK106" s="162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32"/>
      <c r="BY106" s="132"/>
      <c r="BZ106" s="132"/>
    </row>
    <row r="107" spans="1:85" s="40" customFormat="1" ht="21.75" customHeight="1" x14ac:dyDescent="0.2">
      <c r="A107" s="291" t="s">
        <v>40</v>
      </c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88" t="s">
        <v>41</v>
      </c>
      <c r="AA107" s="301"/>
      <c r="AB107" s="301"/>
      <c r="AC107" s="288" t="s">
        <v>42</v>
      </c>
      <c r="AD107" s="288"/>
      <c r="AE107" s="288" t="s">
        <v>43</v>
      </c>
      <c r="AF107" s="288"/>
      <c r="AG107" s="288" t="s">
        <v>44</v>
      </c>
      <c r="AH107" s="288"/>
      <c r="AI107" s="288" t="s">
        <v>45</v>
      </c>
      <c r="AJ107" s="288"/>
      <c r="AK107" s="288" t="s">
        <v>24</v>
      </c>
      <c r="AL107" s="288"/>
      <c r="AM107" s="288" t="s">
        <v>46</v>
      </c>
      <c r="AN107" s="288"/>
      <c r="AO107" s="288" t="s">
        <v>47</v>
      </c>
      <c r="AP107" s="288"/>
      <c r="AQ107" s="293" t="s">
        <v>48</v>
      </c>
      <c r="AR107" s="294"/>
      <c r="AS107" s="35"/>
      <c r="AT107" s="35"/>
      <c r="AU107" s="35"/>
      <c r="AV107" s="166" t="str">
        <f>IF(BW102=MAX(BW100:BW103),AV102,"")</f>
        <v/>
      </c>
      <c r="AW107" s="167" t="str">
        <f>IF(BX102=MAX(BX100:BX103),AV102,"")</f>
        <v/>
      </c>
      <c r="AX107" s="38" t="str">
        <f>IF(BY102=MAX(BY100:BY103),AV102,"")</f>
        <v/>
      </c>
      <c r="AY107" s="39" t="str">
        <f>IF(BZ102=MAX(BZ100:BZ103),AV102,"")</f>
        <v>BONINI ANDREA - A. POVIGLIO (RE)</v>
      </c>
      <c r="BA107" s="37"/>
      <c r="BB107" s="37"/>
      <c r="BD107" s="162"/>
      <c r="BE107" s="162"/>
      <c r="BF107" s="162"/>
      <c r="BG107" s="162"/>
      <c r="BH107" s="162"/>
      <c r="BI107" s="162"/>
      <c r="BJ107" s="162"/>
      <c r="BK107" s="162"/>
      <c r="BL107" s="163"/>
      <c r="BM107" s="163"/>
      <c r="BN107" s="163"/>
      <c r="BO107" s="163"/>
      <c r="BP107" s="163"/>
      <c r="BQ107" s="163"/>
      <c r="BR107" s="132"/>
      <c r="BS107" s="132"/>
      <c r="BT107" s="132"/>
      <c r="BU107" s="132"/>
      <c r="BV107" s="132"/>
      <c r="BW107" s="132"/>
      <c r="BX107" s="132"/>
      <c r="BY107" s="132"/>
      <c r="BZ107" s="132"/>
    </row>
    <row r="108" spans="1:85" s="40" customFormat="1" ht="24" customHeight="1" thickBot="1" x14ac:dyDescent="0.25">
      <c r="A108" s="272" t="str">
        <f>IF(BW100=MAX(BW100:BW103),AV100,IF(BW101=MAX(BW100:BW103),AV101,IF(BW102=MAX(BW100:BW103),AV102,IF(BW103=MAX(BW100:BW103),AV103,AV100))))</f>
        <v>ANDREOLI ANTONIO - C.D. BPR BANCA (MO)</v>
      </c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4">
        <f>IF(A108=AV100,BC100,IF(A108=AV101,BC101,IF(A108=AV102,BC102,IF(A108=AV103,BC103,"0"))))</f>
        <v>6</v>
      </c>
      <c r="AA108" s="274"/>
      <c r="AB108" s="274"/>
      <c r="AC108" s="275">
        <f>IF(A108=AV100,BG100,IF(A108=AV101,BG101,IF(A108=AV102,BG102,IF(A108=AV103,BG103,"0"))))</f>
        <v>3</v>
      </c>
      <c r="AD108" s="275"/>
      <c r="AE108" s="275">
        <f>IF(A108=AV100,BK100,IF(A108=AV101,BK101,IF(A108=AV102,BK102,IF(A108=AV103,BK103,"0"))))</f>
        <v>0</v>
      </c>
      <c r="AF108" s="275"/>
      <c r="AG108" s="275">
        <f>IF(A108=AV100,BL100,IF(A108=AV101,BL101,IF(A108=AV102,BL102,IF(A108=AV103,BL103,"0"))))</f>
        <v>9</v>
      </c>
      <c r="AH108" s="275"/>
      <c r="AI108" s="275">
        <f>IF(A108=AV100,BM100,IF(A108=AV101,BM101,IF(A108=AV102,BM102,IF(A108=AV103,BM103,"0"))))</f>
        <v>0</v>
      </c>
      <c r="AJ108" s="275"/>
      <c r="AK108" s="275">
        <f>SUM(AG108-AI108)</f>
        <v>9</v>
      </c>
      <c r="AL108" s="275"/>
      <c r="AM108" s="275">
        <f>IF(A108=AV100,BO100,IF(A108=AV101,BO101,IF(A108=AV102,BO102,IF(A108=AV103,BO103,"0"))))</f>
        <v>99</v>
      </c>
      <c r="AN108" s="275"/>
      <c r="AO108" s="275">
        <f>IF(A108=AV100,BP100,IF(A108=AV101,BP101,IF(A108=AV102,BP102,IF(A108=AV103,BP103,"0"))))</f>
        <v>49</v>
      </c>
      <c r="AP108" s="275"/>
      <c r="AQ108" s="275">
        <f>SUM(AM108-AO108)</f>
        <v>50</v>
      </c>
      <c r="AR108" s="278"/>
      <c r="AS108" s="37"/>
      <c r="AT108" s="37"/>
      <c r="AU108" s="37"/>
      <c r="AV108" s="166" t="str">
        <f>IF(BW103=MAX(BW100:BW103),AV103,"")</f>
        <v>ANDREOLI ANTONIO - C.D. BPR BANCA (MO)</v>
      </c>
      <c r="AW108" s="167" t="str">
        <f>IF(BX103=MAX(BX100:BX103),AV103,"")</f>
        <v/>
      </c>
      <c r="AX108" s="41" t="str">
        <f>IF(BY103=MAX(BY100:BY103),AV103,"")</f>
        <v/>
      </c>
      <c r="AY108" s="42" t="str">
        <f>IF(BZ103=MAX(BZ100:BZ103),AV103,"")</f>
        <v/>
      </c>
      <c r="BA108" s="37"/>
      <c r="BB108" s="37"/>
      <c r="BD108" s="162"/>
      <c r="BE108" s="162"/>
      <c r="BF108" s="162"/>
      <c r="BG108" s="162"/>
      <c r="BH108" s="162"/>
      <c r="BI108" s="162"/>
      <c r="BJ108" s="162"/>
      <c r="BK108" s="162"/>
      <c r="BL108" s="163"/>
      <c r="BM108" s="163"/>
      <c r="BN108" s="163"/>
      <c r="BO108" s="163"/>
      <c r="BP108" s="163"/>
      <c r="BQ108" s="163"/>
      <c r="BR108" s="132"/>
      <c r="BS108" s="132"/>
      <c r="BT108" s="132"/>
      <c r="BU108" s="132"/>
      <c r="BV108" s="132"/>
      <c r="BW108" s="132"/>
      <c r="BX108" s="132"/>
      <c r="BY108" s="132"/>
      <c r="BZ108" s="132"/>
    </row>
    <row r="109" spans="1:85" s="40" customFormat="1" ht="24" customHeight="1" x14ac:dyDescent="0.2">
      <c r="A109" s="272" t="str">
        <f>IF(BX100=MAX(BX100:BX103),AV100,IF(BX101=MAX(BX100:BX103),AV101,IF(BX102=MAX(BX100:BX103),AV102,IF(BX103=MAX(BX100:BX103),AV103,AV101))))</f>
        <v>BELLETTI FRANCO - TT LUGO/ARSENAL</v>
      </c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4">
        <f>IF(A109=AV100,BC100,IF(A109=AV101,BC101,IF(A109=AV102,BC102,IF(A109=AV103,BC103,"0"))))</f>
        <v>4</v>
      </c>
      <c r="AA109" s="274"/>
      <c r="AB109" s="274"/>
      <c r="AC109" s="275">
        <f>IF(A109=AV100,BG100,IF(A109=AV101,BG101,IF(A109=AV102,BG102,IF(A109=AV103,BG103,"0"))))</f>
        <v>2</v>
      </c>
      <c r="AD109" s="275"/>
      <c r="AE109" s="275">
        <f>IF(A109=AV100,BK100,IF(A109=AV101,BK101,IF(A109=AV102,BK102,IF(A109=AV103,BK103,"0"))))</f>
        <v>1</v>
      </c>
      <c r="AF109" s="275"/>
      <c r="AG109" s="275">
        <f>IF(A109=AV100,BL100,IF(A109=AV101,BL101,IF(A109=AV102,BL102,IF(A109=AV103,BL103,"0"))))</f>
        <v>6</v>
      </c>
      <c r="AH109" s="275"/>
      <c r="AI109" s="275">
        <f>IF(A109=AV100,BM100,IF(A109=AV101,BM101,IF(A109=AV102,BM102,IF(A109=AV103,BM103,"0"))))</f>
        <v>4</v>
      </c>
      <c r="AJ109" s="275"/>
      <c r="AK109" s="275">
        <f>SUM(AG109-AI109)</f>
        <v>2</v>
      </c>
      <c r="AL109" s="275"/>
      <c r="AM109" s="275">
        <f>IF(A109=AV100,BO100,IF(A109=AV101,BO101,IF(A109=AV102,BO102,IF(A109=AV103,BO103,"0"))))</f>
        <v>90</v>
      </c>
      <c r="AN109" s="275"/>
      <c r="AO109" s="275">
        <f>IF(A109=AV100,BP100,IF(A109=AV101,BP101,IF(A109=AV102,BP102,IF(A109=AV103,BP103,"0"))))</f>
        <v>85</v>
      </c>
      <c r="AP109" s="275"/>
      <c r="AQ109" s="275">
        <f>SUM(AM109-AO109)</f>
        <v>5</v>
      </c>
      <c r="AR109" s="278"/>
      <c r="AS109" s="37"/>
      <c r="AT109" s="37"/>
      <c r="AU109" s="37"/>
      <c r="AV109" s="276" t="s">
        <v>37</v>
      </c>
      <c r="AW109" s="277"/>
      <c r="BD109" s="131"/>
      <c r="BE109" s="131"/>
      <c r="BF109" s="131"/>
      <c r="BG109" s="131"/>
      <c r="BH109" s="131"/>
      <c r="BI109" s="131"/>
      <c r="BJ109" s="131"/>
      <c r="BK109" s="131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</row>
    <row r="110" spans="1:85" s="40" customFormat="1" ht="24" customHeight="1" x14ac:dyDescent="0.2">
      <c r="A110" s="272" t="str">
        <f>IF(BY100=MAX(BY100:BY103),AV100,IF(BY101=MAX(BY100:BY103),AV101,IF(BY102=MAX(BY100:BY103),AV102,IF(BY103=MAX(BY100:BY103),AV103,AV102))))</f>
        <v>CATTO' S. PAOLO - TT REGGIO EMILIA</v>
      </c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4">
        <f>IF(A110=AV100,BC100,IF(A110=AV101,BC101,IF(A110=AV102,BC102,IF(A110=AV103,BC103,"0"))))</f>
        <v>2</v>
      </c>
      <c r="AA110" s="274"/>
      <c r="AB110" s="274"/>
      <c r="AC110" s="275">
        <f>IF(A110=AV100,BG100,IF(A110=AV101,BG101,IF(A110=AV102,BG102,IF(A110=AV103,BG103,"0"))))</f>
        <v>1</v>
      </c>
      <c r="AD110" s="275"/>
      <c r="AE110" s="275">
        <f>IF(A110=AV100,BK100,IF(A110=AV101,BK101,IF(A110=AV102,BK102,IF(A110=AV103,BK103,"0"))))</f>
        <v>2</v>
      </c>
      <c r="AF110" s="275"/>
      <c r="AG110" s="275">
        <f>IF(A110=AV100,BL100,IF(A110=AV101,BL101,IF(A110=AV102,BL102,IF(A110=AV103,BL103,"0"))))</f>
        <v>3</v>
      </c>
      <c r="AH110" s="275"/>
      <c r="AI110" s="275">
        <f>IF(A110=AV100,BM100,IF(A110=AV101,BM101,IF(A110=AV102,BM102,IF(A110=AV103,BM103,"0"))))</f>
        <v>7</v>
      </c>
      <c r="AJ110" s="275"/>
      <c r="AK110" s="275">
        <f>SUM(AG110-AI110)</f>
        <v>-4</v>
      </c>
      <c r="AL110" s="275"/>
      <c r="AM110" s="275">
        <f>IF(A110=AV100,BO100,IF(A110=AV101,BO101,IF(A110=AV102,BO102,IF(A110=AV103,BO103,"0"))))</f>
        <v>80</v>
      </c>
      <c r="AN110" s="275"/>
      <c r="AO110" s="275">
        <f>IF(A110=AV100,BP100,IF(A110=AV101,BP101,IF(A110=AV102,BP102,IF(A110=AV103,BP103,"0"))))</f>
        <v>104</v>
      </c>
      <c r="AP110" s="275"/>
      <c r="AQ110" s="275">
        <f>SUM(AM110-AO110)</f>
        <v>-24</v>
      </c>
      <c r="AR110" s="278"/>
      <c r="AS110" s="37"/>
      <c r="AT110" s="37"/>
      <c r="AU110" s="37"/>
      <c r="AV110" s="342" t="str">
        <f>A108</f>
        <v>ANDREOLI ANTONIO - C.D. BPR BANCA (MO)</v>
      </c>
      <c r="AW110" s="343"/>
      <c r="BD110" s="131"/>
      <c r="BE110" s="131"/>
      <c r="BF110" s="131"/>
      <c r="BG110" s="131"/>
      <c r="BH110" s="131"/>
      <c r="BI110" s="131"/>
      <c r="BJ110" s="131"/>
      <c r="BK110" s="131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</row>
    <row r="111" spans="1:85" s="40" customFormat="1" ht="24" customHeight="1" x14ac:dyDescent="0.2">
      <c r="A111" s="297" t="str">
        <f>IF(BZ100=MAX(BZ100:BZ103),AV100,IF(BZ101=MAX(BZ100:BZ103),AV101,IF(BZ102=MAX(BZ100:BZ103),AV102,IF(BZ103=MAX(BZ100:BZ103),AV103,AV103))))</f>
        <v>BONINI ANDREA - A. POVIGLIO (RE)</v>
      </c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9">
        <f>IF(A111=AV100,BC100,IF(A111=AV101,BC101,IF(A111=AV102,BC102,IF(A111=AV103,BC103,"0"))))</f>
        <v>0</v>
      </c>
      <c r="AA111" s="299"/>
      <c r="AB111" s="299"/>
      <c r="AC111" s="268">
        <f>IF(A111=AV100,BG100,IF(A111=AV101,BG101,IF(A111=AV102,BG102,IF(A111=AV103,BG103,"0"))))</f>
        <v>0</v>
      </c>
      <c r="AD111" s="268"/>
      <c r="AE111" s="268">
        <f>IF(A111=AV100,BK100,IF(A111=AV101,BK101,IF(A111=AV102,BK102,IF(A111=AV103,BK103,"0"))))</f>
        <v>3</v>
      </c>
      <c r="AF111" s="268"/>
      <c r="AG111" s="268">
        <f>IF(A111=AV100,BL100,IF(A111=AV101,BL101,IF(A111=AV102,BL102,IF(A111=AV103,BL103,"0"))))</f>
        <v>2</v>
      </c>
      <c r="AH111" s="268"/>
      <c r="AI111" s="268">
        <f>IF(A111=AV100,BM100,IF(A111=AV101,BM101,IF(A111=AV102,BM102,IF(A111=AV103,BM103,"0"))))</f>
        <v>9</v>
      </c>
      <c r="AJ111" s="268"/>
      <c r="AK111" s="268">
        <f>SUM(AG111-AI111)</f>
        <v>-7</v>
      </c>
      <c r="AL111" s="268"/>
      <c r="AM111" s="268">
        <f>IF(A111=AV100,BO100,IF(A111=AV101,BO101,IF(A111=AV102,BO102,IF(A111=AV103,BO103,"0"))))</f>
        <v>87</v>
      </c>
      <c r="AN111" s="268"/>
      <c r="AO111" s="268">
        <f>IF(A111=AV100,BP100,IF(A111=AV101,BP101,IF(A111=AV102,BP102,IF(A111=AV103,BP103,"0"))))</f>
        <v>118</v>
      </c>
      <c r="AP111" s="268"/>
      <c r="AQ111" s="268">
        <f>SUM(AM111-AO111)</f>
        <v>-31</v>
      </c>
      <c r="AR111" s="269"/>
      <c r="AS111" s="37"/>
      <c r="AT111" s="37"/>
      <c r="AU111" s="37"/>
      <c r="AV111" s="270" t="str">
        <f>A109</f>
        <v>BELLETTI FRANCO - TT LUGO/ARSENAL</v>
      </c>
      <c r="AW111" s="271"/>
      <c r="BD111" s="131"/>
      <c r="BE111" s="131"/>
      <c r="BF111" s="131"/>
      <c r="BG111" s="131"/>
      <c r="BH111" s="131"/>
      <c r="BI111" s="131"/>
      <c r="BJ111" s="131"/>
      <c r="BK111" s="131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</row>
  </sheetData>
  <sheetProtection sheet="1" objects="1" scenarios="1"/>
  <mergeCells count="554">
    <mergeCell ref="AQ40:AR40"/>
    <mergeCell ref="A41:Y41"/>
    <mergeCell ref="Z41:AB41"/>
    <mergeCell ref="AC41:AD41"/>
    <mergeCell ref="AE41:AF41"/>
    <mergeCell ref="AO41:AP41"/>
    <mergeCell ref="AQ41:AR41"/>
    <mergeCell ref="AK40:AL40"/>
    <mergeCell ref="AG41:AH41"/>
    <mergeCell ref="AI41:AJ41"/>
    <mergeCell ref="AK41:AL41"/>
    <mergeCell ref="AM39:AN39"/>
    <mergeCell ref="AM41:AN41"/>
    <mergeCell ref="AM40:AN40"/>
    <mergeCell ref="AO40:AP40"/>
    <mergeCell ref="AG39:AH39"/>
    <mergeCell ref="AI39:AJ39"/>
    <mergeCell ref="AK39:AL39"/>
    <mergeCell ref="A40:Y40"/>
    <mergeCell ref="Z40:AB40"/>
    <mergeCell ref="AC40:AD40"/>
    <mergeCell ref="AE40:AF40"/>
    <mergeCell ref="S36:AF36"/>
    <mergeCell ref="D35:Q35"/>
    <mergeCell ref="D36:Q36"/>
    <mergeCell ref="AQ39:AR39"/>
    <mergeCell ref="AE38:AF38"/>
    <mergeCell ref="AG38:AH38"/>
    <mergeCell ref="AI38:AJ38"/>
    <mergeCell ref="AK38:AL38"/>
    <mergeCell ref="AM38:AN38"/>
    <mergeCell ref="AO38:AP38"/>
    <mergeCell ref="AQ38:AR38"/>
    <mergeCell ref="R32:AJ32"/>
    <mergeCell ref="AK32:AN32"/>
    <mergeCell ref="AO32:AR32"/>
    <mergeCell ref="BR33:BY33"/>
    <mergeCell ref="BZ33:CD33"/>
    <mergeCell ref="BO33:BQ33"/>
    <mergeCell ref="BD33:BG33"/>
    <mergeCell ref="BH33:BK33"/>
    <mergeCell ref="BL33:BN33"/>
    <mergeCell ref="AQ33:AR33"/>
    <mergeCell ref="AK11:AL11"/>
    <mergeCell ref="AQ11:AR11"/>
    <mergeCell ref="AM21:AN21"/>
    <mergeCell ref="AO21:AP21"/>
    <mergeCell ref="A19:AR19"/>
    <mergeCell ref="A20:Q20"/>
    <mergeCell ref="AK20:AN20"/>
    <mergeCell ref="AO20:AR20"/>
    <mergeCell ref="AE11:AF11"/>
    <mergeCell ref="AO11:AP11"/>
    <mergeCell ref="A32:Q32"/>
    <mergeCell ref="A10:Y10"/>
    <mergeCell ref="Z10:AB10"/>
    <mergeCell ref="AC10:AD10"/>
    <mergeCell ref="AE10:AF10"/>
    <mergeCell ref="D24:Q24"/>
    <mergeCell ref="S24:AF24"/>
    <mergeCell ref="A11:Y11"/>
    <mergeCell ref="Z11:AB11"/>
    <mergeCell ref="AC11:AD11"/>
    <mergeCell ref="BZ4:CD4"/>
    <mergeCell ref="AW6:AX6"/>
    <mergeCell ref="AQ4:AR4"/>
    <mergeCell ref="AM9:AN9"/>
    <mergeCell ref="AO9:AP9"/>
    <mergeCell ref="AG11:AH11"/>
    <mergeCell ref="AI11:AJ11"/>
    <mergeCell ref="AM11:AN11"/>
    <mergeCell ref="AG10:AH10"/>
    <mergeCell ref="AI10:AJ10"/>
    <mergeCell ref="AG9:AH9"/>
    <mergeCell ref="Z9:AB9"/>
    <mergeCell ref="AC9:AD9"/>
    <mergeCell ref="BO4:BQ4"/>
    <mergeCell ref="AZ4:BC4"/>
    <mergeCell ref="BD4:BG4"/>
    <mergeCell ref="BH4:BK4"/>
    <mergeCell ref="AO4:AP4"/>
    <mergeCell ref="AW8:AX8"/>
    <mergeCell ref="AQ9:AR9"/>
    <mergeCell ref="AK111:AL111"/>
    <mergeCell ref="AM111:AN111"/>
    <mergeCell ref="AK110:AL110"/>
    <mergeCell ref="AW7:AX7"/>
    <mergeCell ref="BL4:BN4"/>
    <mergeCell ref="AI9:AJ9"/>
    <mergeCell ref="AK9:AL9"/>
    <mergeCell ref="A30:AR30"/>
    <mergeCell ref="AE9:AF9"/>
    <mergeCell ref="A8:AR8"/>
    <mergeCell ref="AV110:AW110"/>
    <mergeCell ref="AK107:AL107"/>
    <mergeCell ref="AM107:AN107"/>
    <mergeCell ref="AO107:AP107"/>
    <mergeCell ref="AQ107:AR107"/>
    <mergeCell ref="BR4:BY4"/>
    <mergeCell ref="AM10:AN10"/>
    <mergeCell ref="AO10:AP10"/>
    <mergeCell ref="AQ10:AR10"/>
    <mergeCell ref="AK10:AL10"/>
    <mergeCell ref="AQ108:AR108"/>
    <mergeCell ref="AO110:AP110"/>
    <mergeCell ref="AQ110:AR110"/>
    <mergeCell ref="Z110:AB110"/>
    <mergeCell ref="AG108:AH108"/>
    <mergeCell ref="A31:AR31"/>
    <mergeCell ref="AC110:AD110"/>
    <mergeCell ref="AE110:AF110"/>
    <mergeCell ref="AG110:AH110"/>
    <mergeCell ref="AI110:AJ110"/>
    <mergeCell ref="AG107:AH107"/>
    <mergeCell ref="AI107:AJ107"/>
    <mergeCell ref="S104:AF104"/>
    <mergeCell ref="D105:Q105"/>
    <mergeCell ref="A111:Y111"/>
    <mergeCell ref="Z111:AB111"/>
    <mergeCell ref="AC111:AD111"/>
    <mergeCell ref="AE111:AF111"/>
    <mergeCell ref="AG111:AH111"/>
    <mergeCell ref="AI111:AJ111"/>
    <mergeCell ref="S105:AF105"/>
    <mergeCell ref="D104:Q104"/>
    <mergeCell ref="A107:Y107"/>
    <mergeCell ref="Z107:AB107"/>
    <mergeCell ref="A106:AR106"/>
    <mergeCell ref="BD98:BG98"/>
    <mergeCell ref="D103:Q103"/>
    <mergeCell ref="S103:AF103"/>
    <mergeCell ref="AC107:AD107"/>
    <mergeCell ref="AE107:AF107"/>
    <mergeCell ref="BO98:BQ98"/>
    <mergeCell ref="S100:AF100"/>
    <mergeCell ref="D101:Q101"/>
    <mergeCell ref="S101:AF101"/>
    <mergeCell ref="D102:Q102"/>
    <mergeCell ref="S102:AF102"/>
    <mergeCell ref="D100:Q100"/>
    <mergeCell ref="A96:AR96"/>
    <mergeCell ref="A97:AR97"/>
    <mergeCell ref="CA98:CE98"/>
    <mergeCell ref="C99:AF99"/>
    <mergeCell ref="AG99:AH99"/>
    <mergeCell ref="AI99:AJ99"/>
    <mergeCell ref="AK99:AL99"/>
    <mergeCell ref="AM99:AN99"/>
    <mergeCell ref="AO99:AP99"/>
    <mergeCell ref="AQ99:AR99"/>
    <mergeCell ref="AI94:AJ94"/>
    <mergeCell ref="AK94:AL94"/>
    <mergeCell ref="AV94:AW94"/>
    <mergeCell ref="AW98:BC98"/>
    <mergeCell ref="BR98:BZ98"/>
    <mergeCell ref="AK98:AN98"/>
    <mergeCell ref="AO98:AR98"/>
    <mergeCell ref="BH98:BK98"/>
    <mergeCell ref="BL98:BN98"/>
    <mergeCell ref="AQ94:AR94"/>
    <mergeCell ref="AK93:AL93"/>
    <mergeCell ref="AM93:AN93"/>
    <mergeCell ref="AO93:AP93"/>
    <mergeCell ref="AQ93:AR93"/>
    <mergeCell ref="AV93:AW93"/>
    <mergeCell ref="A94:Y94"/>
    <mergeCell ref="Z94:AB94"/>
    <mergeCell ref="AC94:AD94"/>
    <mergeCell ref="AE94:AF94"/>
    <mergeCell ref="AG94:AH94"/>
    <mergeCell ref="A93:Y93"/>
    <mergeCell ref="Z93:AB93"/>
    <mergeCell ref="AC93:AD93"/>
    <mergeCell ref="AE93:AF93"/>
    <mergeCell ref="AG93:AH93"/>
    <mergeCell ref="AI93:AJ93"/>
    <mergeCell ref="AE92:AF92"/>
    <mergeCell ref="AG92:AH92"/>
    <mergeCell ref="AI92:AJ92"/>
    <mergeCell ref="AK92:AL92"/>
    <mergeCell ref="AQ92:AR92"/>
    <mergeCell ref="AV92:AW92"/>
    <mergeCell ref="AM90:AN90"/>
    <mergeCell ref="AM92:AN92"/>
    <mergeCell ref="AO92:AP92"/>
    <mergeCell ref="AG91:AH91"/>
    <mergeCell ref="AI91:AJ91"/>
    <mergeCell ref="AK91:AL91"/>
    <mergeCell ref="AM91:AN91"/>
    <mergeCell ref="AO91:AP91"/>
    <mergeCell ref="D83:Q83"/>
    <mergeCell ref="S83:AF83"/>
    <mergeCell ref="A81:Q81"/>
    <mergeCell ref="R81:AH81"/>
    <mergeCell ref="AQ91:AR91"/>
    <mergeCell ref="S84:AF84"/>
    <mergeCell ref="Z90:AB90"/>
    <mergeCell ref="AC90:AD90"/>
    <mergeCell ref="AE90:AF90"/>
    <mergeCell ref="AG90:AH90"/>
    <mergeCell ref="AG82:AH82"/>
    <mergeCell ref="AI82:AJ82"/>
    <mergeCell ref="AK82:AL82"/>
    <mergeCell ref="AM82:AN82"/>
    <mergeCell ref="AQ82:AR82"/>
    <mergeCell ref="BD81:BG81"/>
    <mergeCell ref="AW81:BC81"/>
    <mergeCell ref="AO82:AP82"/>
    <mergeCell ref="BR81:BZ81"/>
    <mergeCell ref="CA81:CE81"/>
    <mergeCell ref="BL81:BN81"/>
    <mergeCell ref="BO81:BQ81"/>
    <mergeCell ref="D87:Q87"/>
    <mergeCell ref="S87:AF87"/>
    <mergeCell ref="AK81:AN81"/>
    <mergeCell ref="AO81:AR81"/>
    <mergeCell ref="D84:Q84"/>
    <mergeCell ref="C82:AF82"/>
    <mergeCell ref="AV76:AW76"/>
    <mergeCell ref="AQ77:AR77"/>
    <mergeCell ref="AV75:AW75"/>
    <mergeCell ref="AG73:AH73"/>
    <mergeCell ref="AI73:AJ73"/>
    <mergeCell ref="AK73:AL73"/>
    <mergeCell ref="AM73:AN73"/>
    <mergeCell ref="AO73:AP73"/>
    <mergeCell ref="AQ73:AR73"/>
    <mergeCell ref="AG74:AH74"/>
    <mergeCell ref="AI74:AJ74"/>
    <mergeCell ref="AK74:AL74"/>
    <mergeCell ref="CA64:CE64"/>
    <mergeCell ref="C65:AF65"/>
    <mergeCell ref="AG65:AH65"/>
    <mergeCell ref="AI65:AJ65"/>
    <mergeCell ref="AK65:AL65"/>
    <mergeCell ref="AM65:AN65"/>
    <mergeCell ref="AO65:AP65"/>
    <mergeCell ref="AQ65:AR65"/>
    <mergeCell ref="BO64:BQ64"/>
    <mergeCell ref="BR64:BZ64"/>
    <mergeCell ref="AV59:AW59"/>
    <mergeCell ref="AV60:AW60"/>
    <mergeCell ref="AW64:BC64"/>
    <mergeCell ref="BD64:BG64"/>
    <mergeCell ref="BH64:BK64"/>
    <mergeCell ref="BL64:BN64"/>
    <mergeCell ref="A59:Y59"/>
    <mergeCell ref="Z59:AB59"/>
    <mergeCell ref="AC59:AD59"/>
    <mergeCell ref="AE59:AF59"/>
    <mergeCell ref="AG59:AH59"/>
    <mergeCell ref="AI59:AJ59"/>
    <mergeCell ref="AM57:AN57"/>
    <mergeCell ref="AO57:AP57"/>
    <mergeCell ref="AQ57:AR57"/>
    <mergeCell ref="AV58:AW58"/>
    <mergeCell ref="AO58:AP58"/>
    <mergeCell ref="AQ58:AR58"/>
    <mergeCell ref="Z57:AB57"/>
    <mergeCell ref="AC57:AD57"/>
    <mergeCell ref="AE57:AF57"/>
    <mergeCell ref="AG57:AH57"/>
    <mergeCell ref="AI57:AJ57"/>
    <mergeCell ref="AK57:AL57"/>
    <mergeCell ref="AO48:AP48"/>
    <mergeCell ref="AQ48:AR48"/>
    <mergeCell ref="AO47:AR47"/>
    <mergeCell ref="AM56:AN56"/>
    <mergeCell ref="AO56:AP56"/>
    <mergeCell ref="AQ56:AR56"/>
    <mergeCell ref="AZ33:BC33"/>
    <mergeCell ref="AW35:AX35"/>
    <mergeCell ref="AW36:AX36"/>
    <mergeCell ref="BR47:BZ47"/>
    <mergeCell ref="CA47:CE47"/>
    <mergeCell ref="C48:AF48"/>
    <mergeCell ref="AG48:AH48"/>
    <mergeCell ref="AI48:AJ48"/>
    <mergeCell ref="AK48:AL48"/>
    <mergeCell ref="AM48:AN48"/>
    <mergeCell ref="AI33:AJ33"/>
    <mergeCell ref="AK33:AL33"/>
    <mergeCell ref="AW47:BC47"/>
    <mergeCell ref="BL47:BN47"/>
    <mergeCell ref="BO47:BQ47"/>
    <mergeCell ref="AM33:AN33"/>
    <mergeCell ref="AO33:AP33"/>
    <mergeCell ref="A46:AR46"/>
    <mergeCell ref="A47:Q47"/>
    <mergeCell ref="R47:AH47"/>
    <mergeCell ref="BD47:BG47"/>
    <mergeCell ref="BH47:BK47"/>
    <mergeCell ref="A37:AR37"/>
    <mergeCell ref="AW37:AX37"/>
    <mergeCell ref="AK47:AN47"/>
    <mergeCell ref="A45:AR45"/>
    <mergeCell ref="AO39:AP39"/>
    <mergeCell ref="AG40:AH40"/>
    <mergeCell ref="AI40:AJ40"/>
    <mergeCell ref="A39:Y39"/>
    <mergeCell ref="AO26:AP26"/>
    <mergeCell ref="AG28:AH28"/>
    <mergeCell ref="AI28:AJ28"/>
    <mergeCell ref="AK28:AL28"/>
    <mergeCell ref="AG26:AH26"/>
    <mergeCell ref="AI26:AJ26"/>
    <mergeCell ref="AK27:AL27"/>
    <mergeCell ref="AM28:AN28"/>
    <mergeCell ref="AO28:AP28"/>
    <mergeCell ref="D34:Q34"/>
    <mergeCell ref="S34:AF34"/>
    <mergeCell ref="AG33:AH33"/>
    <mergeCell ref="S22:AF22"/>
    <mergeCell ref="A29:Y29"/>
    <mergeCell ref="AG29:AH29"/>
    <mergeCell ref="D23:Q23"/>
    <mergeCell ref="S23:AF23"/>
    <mergeCell ref="A28:Y28"/>
    <mergeCell ref="Z28:AB28"/>
    <mergeCell ref="AC28:AD28"/>
    <mergeCell ref="AE28:AF28"/>
    <mergeCell ref="AK4:AL4"/>
    <mergeCell ref="AC29:AD29"/>
    <mergeCell ref="AE29:AF29"/>
    <mergeCell ref="C21:AF21"/>
    <mergeCell ref="AG21:AH21"/>
    <mergeCell ref="AI21:AJ21"/>
    <mergeCell ref="AK21:AL21"/>
    <mergeCell ref="S5:AF5"/>
    <mergeCell ref="A9:Y9"/>
    <mergeCell ref="D22:Q22"/>
    <mergeCell ref="AM4:AN4"/>
    <mergeCell ref="AG12:AH12"/>
    <mergeCell ref="AI12:AJ12"/>
    <mergeCell ref="AK12:AL12"/>
    <mergeCell ref="AC12:AD12"/>
    <mergeCell ref="AE12:AF12"/>
    <mergeCell ref="D5:Q5"/>
    <mergeCell ref="D6:Q6"/>
    <mergeCell ref="A1:AR1"/>
    <mergeCell ref="A2:AR2"/>
    <mergeCell ref="A3:Q3"/>
    <mergeCell ref="AK3:AN3"/>
    <mergeCell ref="AO3:AR3"/>
    <mergeCell ref="AI4:AJ4"/>
    <mergeCell ref="C4:AF4"/>
    <mergeCell ref="R3:AJ3"/>
    <mergeCell ref="AG4:AH4"/>
    <mergeCell ref="S6:AF6"/>
    <mergeCell ref="D7:Q7"/>
    <mergeCell ref="S7:AF7"/>
    <mergeCell ref="R20:AJ20"/>
    <mergeCell ref="AM12:AN12"/>
    <mergeCell ref="A12:Y12"/>
    <mergeCell ref="Z12:AB12"/>
    <mergeCell ref="A18:AR18"/>
    <mergeCell ref="AO12:AP12"/>
    <mergeCell ref="AQ12:AR12"/>
    <mergeCell ref="C33:AF33"/>
    <mergeCell ref="Z29:AB29"/>
    <mergeCell ref="D50:Q50"/>
    <mergeCell ref="S50:AF50"/>
    <mergeCell ref="AQ29:AR29"/>
    <mergeCell ref="AI29:AJ29"/>
    <mergeCell ref="AK29:AL29"/>
    <mergeCell ref="AM29:AN29"/>
    <mergeCell ref="AO29:AP29"/>
    <mergeCell ref="S35:AF35"/>
    <mergeCell ref="D51:Q51"/>
    <mergeCell ref="S51:AF51"/>
    <mergeCell ref="A38:Y38"/>
    <mergeCell ref="Z38:AB38"/>
    <mergeCell ref="AC38:AD38"/>
    <mergeCell ref="D49:Q49"/>
    <mergeCell ref="S49:AF49"/>
    <mergeCell ref="Z39:AB39"/>
    <mergeCell ref="AC39:AD39"/>
    <mergeCell ref="AE39:AF39"/>
    <mergeCell ref="A58:Y58"/>
    <mergeCell ref="Z58:AB58"/>
    <mergeCell ref="AC58:AD58"/>
    <mergeCell ref="AE58:AF58"/>
    <mergeCell ref="D52:Q52"/>
    <mergeCell ref="S52:AF52"/>
    <mergeCell ref="D53:Q53"/>
    <mergeCell ref="S53:AF53"/>
    <mergeCell ref="AE56:AF56"/>
    <mergeCell ref="A57:Y57"/>
    <mergeCell ref="D54:Q54"/>
    <mergeCell ref="S54:AF54"/>
    <mergeCell ref="A55:AR55"/>
    <mergeCell ref="A56:Y56"/>
    <mergeCell ref="Z56:AB56"/>
    <mergeCell ref="AC56:AD56"/>
    <mergeCell ref="AG56:AH56"/>
    <mergeCell ref="AI56:AJ56"/>
    <mergeCell ref="AK56:AL56"/>
    <mergeCell ref="AO59:AP59"/>
    <mergeCell ref="AQ59:AR59"/>
    <mergeCell ref="AG58:AH58"/>
    <mergeCell ref="AI58:AJ58"/>
    <mergeCell ref="AK58:AL58"/>
    <mergeCell ref="AM58:AN58"/>
    <mergeCell ref="AK59:AL59"/>
    <mergeCell ref="AM59:AN59"/>
    <mergeCell ref="D66:Q66"/>
    <mergeCell ref="S66:AF66"/>
    <mergeCell ref="D67:Q67"/>
    <mergeCell ref="S67:AF67"/>
    <mergeCell ref="A60:Y60"/>
    <mergeCell ref="Z60:AB60"/>
    <mergeCell ref="AC60:AD60"/>
    <mergeCell ref="AE60:AF60"/>
    <mergeCell ref="A62:AR62"/>
    <mergeCell ref="A63:AR63"/>
    <mergeCell ref="AO60:AP60"/>
    <mergeCell ref="AQ60:AR60"/>
    <mergeCell ref="A64:Q64"/>
    <mergeCell ref="R64:AH64"/>
    <mergeCell ref="AK64:AN64"/>
    <mergeCell ref="AO64:AR64"/>
    <mergeCell ref="AG60:AH60"/>
    <mergeCell ref="AI60:AJ60"/>
    <mergeCell ref="AK60:AL60"/>
    <mergeCell ref="AM60:AN60"/>
    <mergeCell ref="D71:Q71"/>
    <mergeCell ref="S71:AF71"/>
    <mergeCell ref="A72:AR72"/>
    <mergeCell ref="D68:Q68"/>
    <mergeCell ref="S68:AF68"/>
    <mergeCell ref="D69:Q69"/>
    <mergeCell ref="S69:AF69"/>
    <mergeCell ref="D70:Q70"/>
    <mergeCell ref="S70:AF70"/>
    <mergeCell ref="A73:Y73"/>
    <mergeCell ref="Z73:AB73"/>
    <mergeCell ref="AC73:AD73"/>
    <mergeCell ref="AE73:AF73"/>
    <mergeCell ref="A74:Y74"/>
    <mergeCell ref="Z74:AB74"/>
    <mergeCell ref="AC74:AD74"/>
    <mergeCell ref="AE74:AF74"/>
    <mergeCell ref="AM74:AN74"/>
    <mergeCell ref="AO74:AP74"/>
    <mergeCell ref="AQ74:AR74"/>
    <mergeCell ref="A75:Y75"/>
    <mergeCell ref="Z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79:AR79"/>
    <mergeCell ref="A76:Y76"/>
    <mergeCell ref="Z76:AB76"/>
    <mergeCell ref="AC76:AD76"/>
    <mergeCell ref="AE76:AF76"/>
    <mergeCell ref="AG76:AH76"/>
    <mergeCell ref="AI76:AJ76"/>
    <mergeCell ref="A77:Y77"/>
    <mergeCell ref="Z77:AB77"/>
    <mergeCell ref="AE77:AF77"/>
    <mergeCell ref="AC77:AD77"/>
    <mergeCell ref="AG77:AH77"/>
    <mergeCell ref="AI77:AJ77"/>
    <mergeCell ref="AQ76:AR76"/>
    <mergeCell ref="BH81:BK81"/>
    <mergeCell ref="AO76:AP76"/>
    <mergeCell ref="AO77:AP77"/>
    <mergeCell ref="AM76:AN76"/>
    <mergeCell ref="AK77:AL77"/>
    <mergeCell ref="AM77:AN77"/>
    <mergeCell ref="AK76:AL76"/>
    <mergeCell ref="AV77:AW77"/>
    <mergeCell ref="A80:AR80"/>
    <mergeCell ref="AM94:AN94"/>
    <mergeCell ref="AO94:AP94"/>
    <mergeCell ref="D88:Q88"/>
    <mergeCell ref="S88:AF88"/>
    <mergeCell ref="AI90:AJ90"/>
    <mergeCell ref="AK90:AL90"/>
    <mergeCell ref="A89:AR89"/>
    <mergeCell ref="A90:Y90"/>
    <mergeCell ref="AO90:AP90"/>
    <mergeCell ref="AQ90:AR90"/>
    <mergeCell ref="D85:Q85"/>
    <mergeCell ref="S85:AF85"/>
    <mergeCell ref="A91:Y91"/>
    <mergeCell ref="Z91:AB91"/>
    <mergeCell ref="AC91:AD91"/>
    <mergeCell ref="AE91:AF91"/>
    <mergeCell ref="D86:Q86"/>
    <mergeCell ref="S86:AF86"/>
    <mergeCell ref="A92:Y92"/>
    <mergeCell ref="Z92:AB92"/>
    <mergeCell ref="AC92:AD92"/>
    <mergeCell ref="AM110:AN110"/>
    <mergeCell ref="A108:Y108"/>
    <mergeCell ref="Z108:AB108"/>
    <mergeCell ref="AC108:AD108"/>
    <mergeCell ref="AE108:AF108"/>
    <mergeCell ref="A98:Q98"/>
    <mergeCell ref="R98:AH98"/>
    <mergeCell ref="AI108:AJ108"/>
    <mergeCell ref="AQ109:AR109"/>
    <mergeCell ref="AG109:AH109"/>
    <mergeCell ref="AI109:AJ109"/>
    <mergeCell ref="AK109:AL109"/>
    <mergeCell ref="AM109:AN109"/>
    <mergeCell ref="AO109:AP109"/>
    <mergeCell ref="AO108:AP108"/>
    <mergeCell ref="AK108:AL108"/>
    <mergeCell ref="AM108:AN108"/>
    <mergeCell ref="AQ21:AR21"/>
    <mergeCell ref="AO111:AP111"/>
    <mergeCell ref="AQ111:AR111"/>
    <mergeCell ref="AV111:AW111"/>
    <mergeCell ref="A109:Y109"/>
    <mergeCell ref="Z109:AB109"/>
    <mergeCell ref="AC109:AD109"/>
    <mergeCell ref="AE109:AF109"/>
    <mergeCell ref="AV109:AW109"/>
    <mergeCell ref="A110:Y110"/>
    <mergeCell ref="BO21:BQ21"/>
    <mergeCell ref="BR21:BY21"/>
    <mergeCell ref="BZ21:CD21"/>
    <mergeCell ref="AW23:AX23"/>
    <mergeCell ref="AZ21:BC21"/>
    <mergeCell ref="BD21:BG21"/>
    <mergeCell ref="BH21:BK21"/>
    <mergeCell ref="BL21:BN21"/>
    <mergeCell ref="AW24:AX24"/>
    <mergeCell ref="A25:AR25"/>
    <mergeCell ref="AW25:AX25"/>
    <mergeCell ref="A26:Y26"/>
    <mergeCell ref="Z26:AB26"/>
    <mergeCell ref="AC26:AD26"/>
    <mergeCell ref="AE26:AF26"/>
    <mergeCell ref="AK26:AL26"/>
    <mergeCell ref="AQ26:AR26"/>
    <mergeCell ref="AM26:AN26"/>
    <mergeCell ref="AQ28:AR28"/>
    <mergeCell ref="AM27:AN27"/>
    <mergeCell ref="AO27:AP27"/>
    <mergeCell ref="AQ27:AR27"/>
    <mergeCell ref="A27:Y27"/>
    <mergeCell ref="Z27:AB27"/>
    <mergeCell ref="AC27:AD27"/>
    <mergeCell ref="AE27:AF27"/>
    <mergeCell ref="AG27:AH27"/>
    <mergeCell ref="AI27:AJ27"/>
  </mergeCells>
  <phoneticPr fontId="0" type="noConversion"/>
  <pageMargins left="0.75" right="0.75" top="1" bottom="1" header="0.5" footer="0.5"/>
  <pageSetup paperSize="9" scale="85" orientation="portrait" blackAndWhite="1" r:id="rId1"/>
  <headerFooter alignWithMargins="0"/>
  <rowBreaks count="2" manualBreakCount="2">
    <brk id="29" max="43" man="1"/>
    <brk id="60" max="43" man="1"/>
  </rowBreaks>
  <colBreaks count="1" manualBreakCount="1"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2"/>
  <sheetViews>
    <sheetView showGridLines="0" zoomScale="70" zoomScaleNormal="70" workbookViewId="0">
      <selection activeCell="V25" sqref="V25"/>
    </sheetView>
  </sheetViews>
  <sheetFormatPr defaultColWidth="4.7109375" defaultRowHeight="24.75" customHeight="1" x14ac:dyDescent="0.2"/>
  <cols>
    <col min="1" max="1" width="5.7109375" style="53" customWidth="1"/>
    <col min="2" max="2" width="5.7109375" style="54" customWidth="1"/>
    <col min="3" max="3" width="2.7109375" style="56" customWidth="1"/>
    <col min="4" max="4" width="20.7109375" style="95" customWidth="1"/>
    <col min="5" max="5" width="1.7109375" style="95" customWidth="1"/>
    <col min="6" max="6" width="20.7109375" style="95" customWidth="1"/>
    <col min="7" max="26" width="5.7109375" style="56" customWidth="1"/>
    <col min="27" max="27" width="18.140625" style="56" customWidth="1"/>
    <col min="28" max="31" width="5.140625" style="56" customWidth="1"/>
    <col min="32" max="32" width="2.5703125" style="56" customWidth="1"/>
    <col min="33" max="33" width="0.85546875" style="56" customWidth="1"/>
    <col min="34" max="37" width="5.140625" style="56" customWidth="1"/>
    <col min="38" max="38" width="2.5703125" style="56" customWidth="1"/>
    <col min="39" max="39" width="0.85546875" style="56" customWidth="1"/>
    <col min="40" max="43" width="5.140625" style="56" customWidth="1"/>
    <col min="44" max="44" width="2.5703125" style="56" customWidth="1"/>
    <col min="45" max="45" width="0.85546875" style="56" customWidth="1"/>
    <col min="46" max="49" width="5.140625" style="56" customWidth="1"/>
    <col min="50" max="50" width="2.5703125" style="56" customWidth="1"/>
    <col min="51" max="51" width="0.85546875" style="56" customWidth="1"/>
    <col min="52" max="52" width="18.5703125" style="56" customWidth="1"/>
    <col min="53" max="16384" width="4.7109375" style="56"/>
  </cols>
  <sheetData>
    <row r="1" spans="1:53" ht="21" customHeight="1" x14ac:dyDescent="0.2">
      <c r="C1" s="346" t="s">
        <v>81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55"/>
      <c r="T1" s="55"/>
      <c r="U1" s="55"/>
      <c r="V1" s="55"/>
      <c r="W1" s="55"/>
      <c r="X1" s="55"/>
      <c r="Y1" s="55"/>
      <c r="Z1" s="55"/>
      <c r="AB1" s="357" t="str">
        <f>REPT('lista di qualificazione'!A1,1)</f>
        <v xml:space="preserve">Cat.  OPEN </v>
      </c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  <c r="AW1" s="357"/>
      <c r="AX1" s="357"/>
      <c r="AY1" s="357"/>
      <c r="AZ1" s="357"/>
      <c r="BA1" s="357"/>
    </row>
    <row r="2" spans="1:53" ht="18.75" customHeight="1" thickBot="1" x14ac:dyDescent="0.25">
      <c r="A2" s="57"/>
      <c r="B2" s="58"/>
      <c r="C2" s="59"/>
      <c r="D2" s="60"/>
      <c r="E2" s="60"/>
      <c r="F2" s="60"/>
      <c r="S2" s="257" t="s">
        <v>16</v>
      </c>
      <c r="T2" s="258"/>
      <c r="U2" s="258"/>
      <c r="V2" s="258"/>
      <c r="W2" s="258"/>
      <c r="X2" s="258"/>
      <c r="Y2" s="258"/>
      <c r="Z2" s="228"/>
      <c r="AB2" s="354" t="s">
        <v>82</v>
      </c>
      <c r="AC2" s="354"/>
      <c r="AD2" s="354"/>
      <c r="AE2" s="354"/>
      <c r="AF2" s="172"/>
      <c r="AG2" s="172"/>
      <c r="AH2" s="354" t="s">
        <v>83</v>
      </c>
      <c r="AI2" s="354"/>
      <c r="AJ2" s="354"/>
      <c r="AK2" s="354"/>
      <c r="AM2" s="354" t="s">
        <v>84</v>
      </c>
      <c r="AN2" s="354"/>
      <c r="AO2" s="354"/>
      <c r="AP2" s="354"/>
      <c r="AQ2" s="354"/>
      <c r="AR2" s="354"/>
      <c r="AS2" s="354" t="s">
        <v>113</v>
      </c>
      <c r="AT2" s="354"/>
      <c r="AU2" s="354"/>
      <c r="AV2" s="354"/>
      <c r="AW2" s="354"/>
      <c r="AX2" s="354"/>
      <c r="AY2" s="354"/>
    </row>
    <row r="3" spans="1:53" ht="24.75" customHeight="1" thickBot="1" x14ac:dyDescent="0.25">
      <c r="A3" s="61" t="s">
        <v>2</v>
      </c>
      <c r="B3" s="62" t="s">
        <v>3</v>
      </c>
      <c r="C3" s="351" t="s">
        <v>86</v>
      </c>
      <c r="D3" s="352"/>
      <c r="E3" s="352"/>
      <c r="F3" s="353"/>
      <c r="G3" s="347" t="s">
        <v>5</v>
      </c>
      <c r="H3" s="348"/>
      <c r="I3" s="347" t="s">
        <v>6</v>
      </c>
      <c r="J3" s="348"/>
      <c r="K3" s="347" t="s">
        <v>7</v>
      </c>
      <c r="L3" s="348"/>
      <c r="M3" s="347" t="s">
        <v>8</v>
      </c>
      <c r="N3" s="348"/>
      <c r="O3" s="347" t="s">
        <v>9</v>
      </c>
      <c r="P3" s="348"/>
      <c r="Q3" s="349" t="s">
        <v>10</v>
      </c>
      <c r="R3" s="350"/>
      <c r="S3" s="19" t="s">
        <v>29</v>
      </c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229"/>
      <c r="AA3" s="53"/>
      <c r="AB3" s="345" t="str">
        <f>D12</f>
        <v>TROMBI FRANCESCO - CENTRO SPORT (PR)</v>
      </c>
      <c r="AC3" s="345"/>
      <c r="AD3" s="345"/>
      <c r="AE3" s="345"/>
      <c r="AF3" s="174"/>
    </row>
    <row r="4" spans="1:53" ht="24.75" customHeight="1" thickBot="1" x14ac:dyDescent="0.25">
      <c r="A4" s="85">
        <v>1</v>
      </c>
      <c r="B4" s="86">
        <v>13.2</v>
      </c>
      <c r="C4" s="89">
        <v>1</v>
      </c>
      <c r="D4" s="127" t="str">
        <f>IF(gironi!Z27=0,"2° Classificato Girone 2",IF(gironi!Z27&lt;&gt;0,gironi!AW25))</f>
        <v>MAUGERI WILIAM - TT BISMANTOVA (RE)</v>
      </c>
      <c r="E4" s="98" t="s">
        <v>18</v>
      </c>
      <c r="F4" s="127" t="str">
        <f>IF(gironi!Z39=0,"2° Classificato Girone 3",IF(gironi!Z39&lt;&gt;0,gironi!AW37))</f>
        <v>SCRIGNOLI M. ANDREA - C.D. BPR BANCA (MO)</v>
      </c>
      <c r="G4" s="73">
        <v>11</v>
      </c>
      <c r="H4" s="74">
        <v>6</v>
      </c>
      <c r="I4" s="73">
        <v>11</v>
      </c>
      <c r="J4" s="74">
        <v>9</v>
      </c>
      <c r="K4" s="73">
        <v>11</v>
      </c>
      <c r="L4" s="74">
        <v>8</v>
      </c>
      <c r="M4" s="73"/>
      <c r="N4" s="74"/>
      <c r="O4" s="73"/>
      <c r="P4" s="74"/>
      <c r="Q4" s="67">
        <f t="shared" ref="Q4:Q9" si="0">IF(G4="","",IF(G4&lt;&gt;"",X4))</f>
        <v>3</v>
      </c>
      <c r="R4" s="67">
        <f t="shared" ref="R4:R9" si="1">IF(G4="","",IF(G4&lt;&gt;"",Y4))</f>
        <v>0</v>
      </c>
      <c r="S4" s="28" t="str">
        <f t="shared" ref="S4:S9" si="2">IF(AND(G4&lt;&gt;"",H4&lt;&gt;""),IF(G4&gt;H4,"c","f"),0)</f>
        <v>c</v>
      </c>
      <c r="T4" s="28" t="str">
        <f t="shared" ref="T4:T9" si="3">IF(AND(I4&lt;&gt;"",J4&lt;&gt;""),IF(I4&gt;J4,"c","f"),0)</f>
        <v>c</v>
      </c>
      <c r="U4" s="28" t="str">
        <f t="shared" ref="U4:U9" si="4">IF(AND(K4&lt;&gt;"",L4&lt;&gt;""),IF(K4&gt;L4,"c","f"),0)</f>
        <v>c</v>
      </c>
      <c r="V4" s="28">
        <f t="shared" ref="V4:V9" si="5">IF(AND(M4&lt;&gt;"",N4&lt;&gt;""),IF(M4&gt;N4,"c","f"),0)</f>
        <v>0</v>
      </c>
      <c r="W4" s="28">
        <f t="shared" ref="W4:W9" si="6">IF(AND(O4&lt;&gt;"",P4&lt;&gt;""),IF(O4&gt;P4,"c","f"),0)</f>
        <v>0</v>
      </c>
      <c r="X4" s="28">
        <f t="shared" ref="X4:X9" si="7">COUNTIF(S4:W4,"c")</f>
        <v>3</v>
      </c>
      <c r="Y4" s="28">
        <f t="shared" ref="Y4:Y9" si="8">COUNTIF(S4:W4,"f")</f>
        <v>0</v>
      </c>
      <c r="Z4" s="230" t="s">
        <v>127</v>
      </c>
      <c r="AA4" s="53" t="str">
        <f t="shared" ref="AA4:AA9" si="9">IF(Q4="","",IF(Q4&lt;&gt;"",CONCATENATE(G4,E4,H4,Z4,I4,E4,J4,Z4,K4,E4,L4,Z4,M4,E4,N4,Z4,O4,E4,P4)))</f>
        <v>11-6--11-9--11-8------</v>
      </c>
      <c r="AB4" s="53"/>
      <c r="AC4" s="68"/>
      <c r="AD4" s="68"/>
      <c r="AE4" s="173"/>
      <c r="AF4" s="69"/>
      <c r="AG4" s="70"/>
      <c r="AH4" s="345" t="str">
        <f>D12</f>
        <v>TROMBI FRANCESCO - CENTRO SPORT (PR)</v>
      </c>
      <c r="AI4" s="345"/>
      <c r="AJ4" s="345"/>
      <c r="AK4" s="345"/>
      <c r="AL4" s="175" t="str">
        <f>REPT(Q12,1)</f>
        <v>0</v>
      </c>
      <c r="AM4" s="44"/>
    </row>
    <row r="5" spans="1:53" ht="21" customHeight="1" thickBot="1" x14ac:dyDescent="0.25">
      <c r="A5" s="85">
        <v>2</v>
      </c>
      <c r="B5" s="86">
        <v>13.2</v>
      </c>
      <c r="C5" s="89">
        <v>2</v>
      </c>
      <c r="D5" s="127" t="str">
        <f>IF(gironi!Z74=0,"1° Classificato Girone 5",IF(gironi!Z74&lt;&gt;0,gironi!AV76))</f>
        <v>LAFFI MATTEO - C.D. BPR BANCA (MO)</v>
      </c>
      <c r="E5" s="98" t="s">
        <v>18</v>
      </c>
      <c r="F5" s="127" t="str">
        <f>IF(gironi!Z91=0,"2° Classificato Girone 6",IF(gironi!Z91&lt;&gt;0,gironi!AV94))</f>
        <v>ASSALVE GIANLUCA - TT ZINELLA (BO)</v>
      </c>
      <c r="G5" s="73">
        <v>8</v>
      </c>
      <c r="H5" s="74">
        <v>11</v>
      </c>
      <c r="I5" s="73">
        <v>8</v>
      </c>
      <c r="J5" s="74">
        <v>11</v>
      </c>
      <c r="K5" s="73">
        <v>8</v>
      </c>
      <c r="L5" s="74">
        <v>11</v>
      </c>
      <c r="M5" s="73"/>
      <c r="N5" s="74"/>
      <c r="O5" s="73"/>
      <c r="P5" s="74"/>
      <c r="Q5" s="67">
        <f t="shared" si="0"/>
        <v>0</v>
      </c>
      <c r="R5" s="67">
        <f t="shared" si="1"/>
        <v>3</v>
      </c>
      <c r="S5" s="28" t="str">
        <f t="shared" si="2"/>
        <v>f</v>
      </c>
      <c r="T5" s="28" t="str">
        <f t="shared" si="3"/>
        <v>f</v>
      </c>
      <c r="U5" s="28" t="str">
        <f t="shared" si="4"/>
        <v>f</v>
      </c>
      <c r="V5" s="28">
        <f t="shared" si="5"/>
        <v>0</v>
      </c>
      <c r="W5" s="28">
        <f t="shared" si="6"/>
        <v>0</v>
      </c>
      <c r="X5" s="28">
        <f t="shared" si="7"/>
        <v>0</v>
      </c>
      <c r="Y5" s="28">
        <f t="shared" si="8"/>
        <v>3</v>
      </c>
      <c r="Z5" s="230" t="s">
        <v>127</v>
      </c>
      <c r="AA5" s="53" t="str">
        <f t="shared" si="9"/>
        <v>8-11--8-11--8-11------</v>
      </c>
      <c r="AB5" s="356" t="s">
        <v>114</v>
      </c>
      <c r="AC5" s="356"/>
      <c r="AD5" s="356"/>
      <c r="AE5" s="356"/>
      <c r="AF5" s="174"/>
      <c r="AG5" s="75"/>
      <c r="AI5" s="53"/>
      <c r="AJ5" s="53"/>
      <c r="AL5" s="69"/>
      <c r="AM5" s="70"/>
    </row>
    <row r="6" spans="1:53" ht="24.75" customHeight="1" thickBot="1" x14ac:dyDescent="0.25">
      <c r="A6" s="85">
        <v>3</v>
      </c>
      <c r="B6" s="86">
        <v>13.2</v>
      </c>
      <c r="C6" s="89">
        <v>3</v>
      </c>
      <c r="D6" s="127" t="str">
        <f>IF(gironi!Z108=0,"2° Classificato Girone 7",IF(gironi!Z108&lt;&gt;0,gironi!AV111))</f>
        <v>BELLETTI FRANCO - TT LUGO/ARSENAL</v>
      </c>
      <c r="E6" s="98" t="s">
        <v>18</v>
      </c>
      <c r="F6" s="127" t="str">
        <f>IF(gironi!Z57=0,"1° Classificato Girone 4",IF(gironi!Z57&lt;&gt;0,gironi!AV59))</f>
        <v>RUBINI MASSIMO - TT ZINELLA (BO)</v>
      </c>
      <c r="G6" s="73">
        <v>10</v>
      </c>
      <c r="H6" s="74">
        <v>12</v>
      </c>
      <c r="I6" s="73">
        <v>14</v>
      </c>
      <c r="J6" s="74">
        <v>12</v>
      </c>
      <c r="K6" s="73">
        <v>7</v>
      </c>
      <c r="L6" s="74">
        <v>11</v>
      </c>
      <c r="M6" s="73">
        <v>4</v>
      </c>
      <c r="N6" s="74">
        <v>11</v>
      </c>
      <c r="O6" s="73"/>
      <c r="P6" s="74"/>
      <c r="Q6" s="67">
        <f t="shared" si="0"/>
        <v>1</v>
      </c>
      <c r="R6" s="67">
        <f t="shared" si="1"/>
        <v>3</v>
      </c>
      <c r="S6" s="28" t="str">
        <f t="shared" si="2"/>
        <v>f</v>
      </c>
      <c r="T6" s="28" t="str">
        <f t="shared" si="3"/>
        <v>c</v>
      </c>
      <c r="U6" s="28" t="str">
        <f t="shared" si="4"/>
        <v>f</v>
      </c>
      <c r="V6" s="28" t="str">
        <f t="shared" si="5"/>
        <v>f</v>
      </c>
      <c r="W6" s="28">
        <f t="shared" si="6"/>
        <v>0</v>
      </c>
      <c r="X6" s="28">
        <f t="shared" si="7"/>
        <v>1</v>
      </c>
      <c r="Y6" s="28">
        <f t="shared" si="8"/>
        <v>3</v>
      </c>
      <c r="Z6" s="230" t="s">
        <v>127</v>
      </c>
      <c r="AA6" s="53" t="str">
        <f t="shared" si="9"/>
        <v>10-12--14-12--7-11--4-11---</v>
      </c>
      <c r="AF6" s="69"/>
      <c r="AH6" s="53" t="s">
        <v>2</v>
      </c>
      <c r="AI6" s="53" t="str">
        <f>REPT(A12,1)</f>
        <v>1</v>
      </c>
      <c r="AJ6" s="53" t="s">
        <v>3</v>
      </c>
      <c r="AK6" s="173">
        <f>IF(B12="","",IF(B12&lt;&gt;0,B12))</f>
        <v>13.4</v>
      </c>
      <c r="AL6" s="69"/>
      <c r="AM6" s="76"/>
      <c r="AN6" s="345" t="str">
        <f>REPT(D18,1)</f>
        <v>MAUGERI WILIAM - TT BISMANTOVA (RE)</v>
      </c>
      <c r="AO6" s="345"/>
      <c r="AP6" s="345"/>
      <c r="AQ6" s="345"/>
      <c r="AR6" s="178" t="str">
        <f>REPT(Q18,1)</f>
        <v>3</v>
      </c>
    </row>
    <row r="7" spans="1:53" ht="24.75" customHeight="1" thickBot="1" x14ac:dyDescent="0.25">
      <c r="A7" s="85">
        <v>4</v>
      </c>
      <c r="B7" s="86" t="s">
        <v>154</v>
      </c>
      <c r="C7" s="89">
        <v>4</v>
      </c>
      <c r="D7" s="127" t="str">
        <f>IF(gironi!Z39=0,"1° Classificato Girone 3",IF(gironi!Z39&lt;&gt;0,gironi!AW36))</f>
        <v>PUGLISI FERRUCCIO - TT ARSENAL (RE)</v>
      </c>
      <c r="E7" s="98" t="s">
        <v>18</v>
      </c>
      <c r="F7" s="127" t="str">
        <f>IF(gironi!Z74=0,"2° Classificato Girone 5",IF(gironi!Z74&lt;&gt;0,gironi!AV77))</f>
        <v>SCHEDA ENNIO - TT ZINELLA (BO)</v>
      </c>
      <c r="G7" s="73">
        <v>11</v>
      </c>
      <c r="H7" s="74">
        <v>8</v>
      </c>
      <c r="I7" s="73">
        <v>11</v>
      </c>
      <c r="J7" s="74">
        <v>8</v>
      </c>
      <c r="K7" s="73">
        <v>11</v>
      </c>
      <c r="L7" s="74">
        <v>2</v>
      </c>
      <c r="M7" s="73"/>
      <c r="N7" s="74"/>
      <c r="O7" s="73"/>
      <c r="P7" s="74"/>
      <c r="Q7" s="67">
        <f t="shared" si="0"/>
        <v>3</v>
      </c>
      <c r="R7" s="67">
        <f t="shared" si="1"/>
        <v>0</v>
      </c>
      <c r="S7" s="28" t="str">
        <f t="shared" si="2"/>
        <v>c</v>
      </c>
      <c r="T7" s="28" t="str">
        <f t="shared" si="3"/>
        <v>c</v>
      </c>
      <c r="U7" s="28" t="str">
        <f t="shared" si="4"/>
        <v>c</v>
      </c>
      <c r="V7" s="28">
        <f t="shared" si="5"/>
        <v>0</v>
      </c>
      <c r="W7" s="28">
        <f t="shared" si="6"/>
        <v>0</v>
      </c>
      <c r="X7" s="28">
        <f t="shared" si="7"/>
        <v>3</v>
      </c>
      <c r="Y7" s="28">
        <f t="shared" si="8"/>
        <v>0</v>
      </c>
      <c r="Z7" s="230" t="s">
        <v>127</v>
      </c>
      <c r="AA7" s="53" t="str">
        <f t="shared" si="9"/>
        <v>11-8--11-8--11-2------</v>
      </c>
      <c r="AB7" s="345" t="str">
        <f>D4</f>
        <v>MAUGERI WILIAM - TT BISMANTOVA (RE)</v>
      </c>
      <c r="AC7" s="345"/>
      <c r="AD7" s="345"/>
      <c r="AE7" s="345"/>
      <c r="AF7" s="174" t="str">
        <f>REPT(Q4,1)</f>
        <v>3</v>
      </c>
      <c r="AL7" s="69"/>
      <c r="AM7" s="76"/>
      <c r="AN7" s="56" t="str">
        <f>AA12</f>
        <v>9-11--5-11--7-11------</v>
      </c>
      <c r="AR7" s="69"/>
      <c r="AS7" s="70"/>
    </row>
    <row r="8" spans="1:53" ht="24.75" customHeight="1" thickBot="1" x14ac:dyDescent="0.25">
      <c r="A8" s="87">
        <v>5</v>
      </c>
      <c r="B8" s="88">
        <v>13.2</v>
      </c>
      <c r="C8" s="89">
        <v>5</v>
      </c>
      <c r="D8" s="127" t="str">
        <f>IF(gironi!Z57=0,"2° Classificato Girone 4",IF(gironi!Z57&lt;&gt;0,gironi!AV60))</f>
        <v>TAMPELLA GIACOMO - TT LUGO/ARSENAL</v>
      </c>
      <c r="E8" s="98" t="s">
        <v>18</v>
      </c>
      <c r="F8" s="127" t="str">
        <f>IF(gironi!Z91=0,"1° Classificato Girone 6",IF(gironi!Z91&lt;&gt;0,gironi!AV93))</f>
        <v>SELVINO GIOVANNI - TT ARSENAL (RE)</v>
      </c>
      <c r="G8" s="73">
        <v>7</v>
      </c>
      <c r="H8" s="74">
        <v>11</v>
      </c>
      <c r="I8" s="90">
        <v>5</v>
      </c>
      <c r="J8" s="91">
        <v>11</v>
      </c>
      <c r="K8" s="90">
        <v>8</v>
      </c>
      <c r="L8" s="91">
        <v>11</v>
      </c>
      <c r="M8" s="90"/>
      <c r="N8" s="91"/>
      <c r="O8" s="90"/>
      <c r="P8" s="91"/>
      <c r="Q8" s="67">
        <f t="shared" si="0"/>
        <v>0</v>
      </c>
      <c r="R8" s="67">
        <f t="shared" si="1"/>
        <v>3</v>
      </c>
      <c r="S8" s="28" t="str">
        <f t="shared" si="2"/>
        <v>f</v>
      </c>
      <c r="T8" s="28" t="str">
        <f t="shared" si="3"/>
        <v>f</v>
      </c>
      <c r="U8" s="28" t="str">
        <f t="shared" si="4"/>
        <v>f</v>
      </c>
      <c r="V8" s="28">
        <f t="shared" si="5"/>
        <v>0</v>
      </c>
      <c r="W8" s="28">
        <f t="shared" si="6"/>
        <v>0</v>
      </c>
      <c r="X8" s="28">
        <f t="shared" si="7"/>
        <v>0</v>
      </c>
      <c r="Y8" s="28">
        <f t="shared" si="8"/>
        <v>3</v>
      </c>
      <c r="Z8" s="230" t="s">
        <v>127</v>
      </c>
      <c r="AA8" s="53" t="str">
        <f t="shared" si="9"/>
        <v>7-11--5-11--8-11------</v>
      </c>
      <c r="AB8" s="53" t="s">
        <v>2</v>
      </c>
      <c r="AC8" s="68" t="str">
        <f>REPT(A4,1)</f>
        <v>1</v>
      </c>
      <c r="AD8" s="68" t="s">
        <v>3</v>
      </c>
      <c r="AE8" s="173">
        <f>IF(B4="","",IF(B4&lt;&gt;0,B4))</f>
        <v>13.2</v>
      </c>
      <c r="AF8" s="69"/>
      <c r="AG8" s="70"/>
      <c r="AH8" s="345" t="str">
        <f>REPT(F12,1)</f>
        <v>MAUGERI WILIAM - TT BISMANTOVA (RE)</v>
      </c>
      <c r="AI8" s="345"/>
      <c r="AJ8" s="345"/>
      <c r="AK8" s="345"/>
      <c r="AL8" s="175" t="str">
        <f>REPT(R12,1)</f>
        <v>3</v>
      </c>
      <c r="AM8" s="75"/>
      <c r="AR8" s="69"/>
      <c r="AS8" s="76"/>
    </row>
    <row r="9" spans="1:53" ht="24.75" customHeight="1" thickBot="1" x14ac:dyDescent="0.25">
      <c r="A9" s="85">
        <v>6</v>
      </c>
      <c r="B9" s="86">
        <v>13.2</v>
      </c>
      <c r="C9" s="99">
        <v>6</v>
      </c>
      <c r="D9" s="127" t="str">
        <f>IF(gironi!Z108=0,"1° Classificato Girone 7",IF(gironi!Z108&lt;&gt;0,gironi!AV110))</f>
        <v>ANDREOLI ANTONIO - C.D. BPR BANCA (MO)</v>
      </c>
      <c r="E9" s="100" t="s">
        <v>18</v>
      </c>
      <c r="F9" s="127" t="str">
        <f>IF(gironi!Z10=0,"2° Classificato Girone 1",IF(gironi!Z10&lt;&gt;0,gironi!AW8))</f>
        <v>SACCHETTI FABRIZIO - TT BISMANTOVA (RE)</v>
      </c>
      <c r="G9" s="73">
        <v>11</v>
      </c>
      <c r="H9" s="74">
        <v>8</v>
      </c>
      <c r="I9" s="73">
        <v>11</v>
      </c>
      <c r="J9" s="74">
        <v>7</v>
      </c>
      <c r="K9" s="101">
        <v>11</v>
      </c>
      <c r="L9" s="102">
        <v>1</v>
      </c>
      <c r="M9" s="73"/>
      <c r="N9" s="74"/>
      <c r="O9" s="101"/>
      <c r="P9" s="102"/>
      <c r="Q9" s="67">
        <f t="shared" si="0"/>
        <v>3</v>
      </c>
      <c r="R9" s="67">
        <f t="shared" si="1"/>
        <v>0</v>
      </c>
      <c r="S9" s="28" t="str">
        <f t="shared" si="2"/>
        <v>c</v>
      </c>
      <c r="T9" s="28" t="str">
        <f t="shared" si="3"/>
        <v>c</v>
      </c>
      <c r="U9" s="28" t="str">
        <f t="shared" si="4"/>
        <v>c</v>
      </c>
      <c r="V9" s="28">
        <f t="shared" si="5"/>
        <v>0</v>
      </c>
      <c r="W9" s="28">
        <f t="shared" si="6"/>
        <v>0</v>
      </c>
      <c r="X9" s="28">
        <f t="shared" si="7"/>
        <v>3</v>
      </c>
      <c r="Y9" s="28">
        <f t="shared" si="8"/>
        <v>0</v>
      </c>
      <c r="Z9" s="230" t="s">
        <v>127</v>
      </c>
      <c r="AA9" s="53" t="str">
        <f t="shared" si="9"/>
        <v>11-8--11-7--11-1------</v>
      </c>
      <c r="AB9" s="345" t="str">
        <f>F4</f>
        <v>SCRIGNOLI M. ANDREA - C.D. BPR BANCA (MO)</v>
      </c>
      <c r="AC9" s="345"/>
      <c r="AD9" s="345"/>
      <c r="AE9" s="345"/>
      <c r="AF9" s="174" t="str">
        <f>REPT(R4,1)</f>
        <v>0</v>
      </c>
      <c r="AG9" s="75"/>
      <c r="AH9" s="56" t="str">
        <f>AA4</f>
        <v>11-6--11-9--11-8------</v>
      </c>
      <c r="AL9" s="69"/>
      <c r="AO9" s="53"/>
      <c r="AP9" s="53"/>
      <c r="AR9" s="69"/>
      <c r="AS9" s="76"/>
    </row>
    <row r="10" spans="1:53" ht="24.75" customHeight="1" thickBot="1" x14ac:dyDescent="0.25">
      <c r="AA10" s="53"/>
      <c r="AF10" s="69"/>
      <c r="AH10" s="53"/>
      <c r="AI10" s="53"/>
      <c r="AJ10" s="53"/>
      <c r="AK10" s="53"/>
      <c r="AL10" s="69"/>
      <c r="AN10" s="53" t="s">
        <v>2</v>
      </c>
      <c r="AO10" s="68" t="str">
        <f>REPT(A18,1)</f>
        <v>1</v>
      </c>
      <c r="AP10" s="53" t="s">
        <v>3</v>
      </c>
      <c r="AQ10" s="173">
        <f>IF(B18="","",IF(B18&lt;&gt;0,B18))</f>
        <v>14</v>
      </c>
      <c r="AR10" s="69"/>
      <c r="AS10" s="76"/>
      <c r="AT10" s="355" t="str">
        <f>REPT(D22,1)</f>
        <v>MAUGERI WILIAM - TT BISMANTOVA (RE)</v>
      </c>
      <c r="AU10" s="355"/>
      <c r="AV10" s="355"/>
      <c r="AW10" s="355"/>
      <c r="AX10" s="175" t="str">
        <f>REPT(Q22,1)</f>
        <v>3</v>
      </c>
    </row>
    <row r="11" spans="1:53" ht="24.75" customHeight="1" thickBot="1" x14ac:dyDescent="0.25">
      <c r="A11" s="61" t="s">
        <v>2</v>
      </c>
      <c r="B11" s="62" t="s">
        <v>3</v>
      </c>
      <c r="C11" s="351" t="s">
        <v>87</v>
      </c>
      <c r="D11" s="352"/>
      <c r="E11" s="352"/>
      <c r="F11" s="353"/>
      <c r="G11" s="347" t="s">
        <v>5</v>
      </c>
      <c r="H11" s="348"/>
      <c r="I11" s="347" t="s">
        <v>6</v>
      </c>
      <c r="J11" s="348"/>
      <c r="K11" s="347" t="s">
        <v>7</v>
      </c>
      <c r="L11" s="348"/>
      <c r="M11" s="347" t="s">
        <v>8</v>
      </c>
      <c r="N11" s="348"/>
      <c r="O11" s="347" t="s">
        <v>9</v>
      </c>
      <c r="P11" s="348"/>
      <c r="Q11" s="349" t="s">
        <v>10</v>
      </c>
      <c r="R11" s="350"/>
      <c r="S11" s="9"/>
      <c r="T11" s="9"/>
      <c r="U11" s="9"/>
      <c r="V11" s="9"/>
      <c r="W11" s="9"/>
      <c r="X11" s="9"/>
      <c r="Y11" s="9"/>
      <c r="Z11" s="9"/>
      <c r="AA11" s="53"/>
      <c r="AB11" s="345" t="str">
        <f>D5</f>
        <v>LAFFI MATTEO - C.D. BPR BANCA (MO)</v>
      </c>
      <c r="AC11" s="345"/>
      <c r="AD11" s="345"/>
      <c r="AE11" s="345"/>
      <c r="AF11" s="174" t="str">
        <f>REPT(Q5,1)</f>
        <v>0</v>
      </c>
      <c r="AL11" s="69"/>
      <c r="AR11" s="69"/>
      <c r="AS11" s="76"/>
      <c r="AT11" s="56" t="str">
        <f>AA18</f>
        <v>11-7--11-6--11-9------</v>
      </c>
      <c r="AY11" s="70"/>
    </row>
    <row r="12" spans="1:53" ht="24.75" customHeight="1" thickBot="1" x14ac:dyDescent="0.25">
      <c r="A12" s="63">
        <v>1</v>
      </c>
      <c r="B12" s="103">
        <v>13.4</v>
      </c>
      <c r="C12" s="64">
        <v>1</v>
      </c>
      <c r="D12" s="126" t="str">
        <f>IF(gironi!Z10=0,"1° Classificato Girone 1",IF(gironi!Z10&lt;&gt;0,gironi!AW7))</f>
        <v>TROMBI FRANCESCO - CENTRO SPORT (PR)</v>
      </c>
      <c r="E12" s="105" t="s">
        <v>18</v>
      </c>
      <c r="F12" s="106" t="str">
        <f>IF(Q4&lt;R4,F4,IF(Q4&gt;R4,D4,""))</f>
        <v>MAUGERI WILIAM - TT BISMANTOVA (RE)</v>
      </c>
      <c r="G12" s="84">
        <v>9</v>
      </c>
      <c r="H12" s="97">
        <v>11</v>
      </c>
      <c r="I12" s="84">
        <v>5</v>
      </c>
      <c r="J12" s="97">
        <v>11</v>
      </c>
      <c r="K12" s="84">
        <v>7</v>
      </c>
      <c r="L12" s="97">
        <v>11</v>
      </c>
      <c r="M12" s="84"/>
      <c r="N12" s="97"/>
      <c r="O12" s="84"/>
      <c r="P12" s="97"/>
      <c r="Q12" s="67">
        <f>IF(G12="","",IF(G12&lt;&gt;"",X12))</f>
        <v>0</v>
      </c>
      <c r="R12" s="67">
        <f>IF(G12="","",IF(G12&lt;&gt;"",Y12))</f>
        <v>3</v>
      </c>
      <c r="S12" s="28" t="str">
        <f>IF(AND(G12&lt;&gt;"",H12&lt;&gt;""),IF(G12&gt;H12,"c","f"),0)</f>
        <v>f</v>
      </c>
      <c r="T12" s="28" t="str">
        <f>IF(AND(I12&lt;&gt;"",J12&lt;&gt;""),IF(I12&gt;J12,"c","f"),0)</f>
        <v>f</v>
      </c>
      <c r="U12" s="28" t="str">
        <f>IF(AND(K12&lt;&gt;"",L12&lt;&gt;""),IF(K12&gt;L12,"c","f"),0)</f>
        <v>f</v>
      </c>
      <c r="V12" s="28">
        <f>IF(AND(M12&lt;&gt;"",N12&lt;&gt;""),IF(M12&gt;N12,"c","f"),0)</f>
        <v>0</v>
      </c>
      <c r="W12" s="28">
        <f>IF(AND(O12&lt;&gt;"",P12&lt;&gt;""),IF(O12&gt;P12,"c","f"),0)</f>
        <v>0</v>
      </c>
      <c r="X12" s="28">
        <f>COUNTIF(S12:W12,"c")</f>
        <v>0</v>
      </c>
      <c r="Y12" s="28">
        <f>COUNTIF(S12:W12,"f")</f>
        <v>3</v>
      </c>
      <c r="Z12" s="230" t="s">
        <v>127</v>
      </c>
      <c r="AA12" s="53" t="str">
        <f>IF(Q12="","",IF(Q12&lt;&gt;"",CONCATENATE(G12,E12,H12,Z12,I12,E12,J12,Z12,K12,E12,L12,Z12,M12,E12,N12,Z12,O12,E12,P12)))</f>
        <v>9-11--5-11--7-11------</v>
      </c>
      <c r="AB12" s="53" t="s">
        <v>2</v>
      </c>
      <c r="AC12" s="68" t="str">
        <f>REPT(A5,1)</f>
        <v>2</v>
      </c>
      <c r="AD12" s="68" t="s">
        <v>3</v>
      </c>
      <c r="AE12" s="173">
        <f>IF(B5="","",IF(B5&lt;&gt;0,B5))</f>
        <v>13.2</v>
      </c>
      <c r="AF12" s="69"/>
      <c r="AG12" s="70"/>
      <c r="AH12" s="345" t="str">
        <f>REPT(D13,1)</f>
        <v>ASSALVE GIANLUCA - TT ZINELLA (BO)</v>
      </c>
      <c r="AI12" s="345"/>
      <c r="AJ12" s="345"/>
      <c r="AK12" s="345"/>
      <c r="AL12" s="175" t="str">
        <f>REPT(Q13,1)</f>
        <v>3</v>
      </c>
      <c r="AR12" s="69"/>
      <c r="AS12" s="76"/>
      <c r="AY12" s="76"/>
    </row>
    <row r="13" spans="1:53" ht="24.75" customHeight="1" thickBot="1" x14ac:dyDescent="0.25">
      <c r="A13" s="71">
        <v>2</v>
      </c>
      <c r="B13" s="72">
        <v>13.4</v>
      </c>
      <c r="C13" s="89">
        <v>2</v>
      </c>
      <c r="D13" s="107" t="str">
        <f>IF(Q5&lt;R5,F5,IF(Q5&gt;R5,D5,""))</f>
        <v>ASSALVE GIANLUCA - TT ZINELLA (BO)</v>
      </c>
      <c r="E13" s="108" t="s">
        <v>18</v>
      </c>
      <c r="F13" s="109" t="str">
        <f>IF(Q6&lt;R6,F6,IF(Q6&gt;R6,D6,""))</f>
        <v>RUBINI MASSIMO - TT ZINELLA (BO)</v>
      </c>
      <c r="G13" s="73">
        <v>11</v>
      </c>
      <c r="H13" s="74">
        <v>9</v>
      </c>
      <c r="I13" s="73">
        <v>11</v>
      </c>
      <c r="J13" s="74">
        <v>5</v>
      </c>
      <c r="K13" s="73">
        <v>11</v>
      </c>
      <c r="L13" s="74">
        <v>6</v>
      </c>
      <c r="M13" s="73"/>
      <c r="N13" s="74"/>
      <c r="O13" s="73"/>
      <c r="P13" s="74"/>
      <c r="Q13" s="67">
        <f>IF(G13="","",IF(G13&lt;&gt;"",X13))</f>
        <v>3</v>
      </c>
      <c r="R13" s="67">
        <f>IF(G13="","",IF(G13&lt;&gt;"",Y13))</f>
        <v>0</v>
      </c>
      <c r="S13" s="28" t="str">
        <f>IF(AND(G13&lt;&gt;"",H13&lt;&gt;""),IF(G13&gt;H13,"c","f"),0)</f>
        <v>c</v>
      </c>
      <c r="T13" s="28" t="str">
        <f>IF(AND(I13&lt;&gt;"",J13&lt;&gt;""),IF(I13&gt;J13,"c","f"),0)</f>
        <v>c</v>
      </c>
      <c r="U13" s="28" t="str">
        <f>IF(AND(K13&lt;&gt;"",L13&lt;&gt;""),IF(K13&gt;L13,"c","f"),0)</f>
        <v>c</v>
      </c>
      <c r="V13" s="28">
        <f>IF(AND(M13&lt;&gt;"",N13&lt;&gt;""),IF(M13&gt;N13,"c","f"),0)</f>
        <v>0</v>
      </c>
      <c r="W13" s="28">
        <f>IF(AND(O13&lt;&gt;"",P13&lt;&gt;""),IF(O13&gt;P13,"c","f"),0)</f>
        <v>0</v>
      </c>
      <c r="X13" s="28">
        <f>COUNTIF(S13:W13,"c")</f>
        <v>3</v>
      </c>
      <c r="Y13" s="28">
        <f>COUNTIF(S13:W13,"f")</f>
        <v>0</v>
      </c>
      <c r="Z13" s="230" t="s">
        <v>127</v>
      </c>
      <c r="AA13" s="53" t="str">
        <f>IF(Q13="","",IF(Q13&lt;&gt;"",CONCATENATE(G13,E13,H13,Z13,I13,E13,J13,Z13,K13,E13,L13,Z13,M13,E13,N13,Z13,O13,E13,P13)))</f>
        <v>11-9--11-5--11-6------</v>
      </c>
      <c r="AB13" s="345" t="str">
        <f>F5</f>
        <v>ASSALVE GIANLUCA - TT ZINELLA (BO)</v>
      </c>
      <c r="AC13" s="345"/>
      <c r="AD13" s="345"/>
      <c r="AE13" s="345"/>
      <c r="AF13" s="174" t="str">
        <f>REPT(R5,1)</f>
        <v>3</v>
      </c>
      <c r="AG13" s="75"/>
      <c r="AH13" s="53" t="str">
        <f>AA5</f>
        <v>8-11--8-11--8-11------</v>
      </c>
      <c r="AJ13" s="53"/>
      <c r="AL13" s="69"/>
      <c r="AM13" s="70"/>
      <c r="AR13" s="69"/>
      <c r="AS13" s="76"/>
      <c r="AY13" s="76"/>
    </row>
    <row r="14" spans="1:53" ht="24.75" customHeight="1" thickBot="1" x14ac:dyDescent="0.25">
      <c r="A14" s="110">
        <v>3</v>
      </c>
      <c r="B14" s="111">
        <v>13.4</v>
      </c>
      <c r="C14" s="89">
        <v>3</v>
      </c>
      <c r="D14" s="107" t="str">
        <f>IF(Q7&lt;R7,F7,IF(Q7&gt;R7,D7,""))</f>
        <v>PUGLISI FERRUCCIO - TT ARSENAL (RE)</v>
      </c>
      <c r="E14" s="108" t="s">
        <v>18</v>
      </c>
      <c r="F14" s="109" t="str">
        <f>IF(Q8&lt;R8,F8,IF(Q8&gt;R8,D8,""))</f>
        <v>SELVINO GIOVANNI - TT ARSENAL (RE)</v>
      </c>
      <c r="G14" s="65">
        <v>9</v>
      </c>
      <c r="H14" s="66">
        <v>11</v>
      </c>
      <c r="I14" s="65">
        <v>11</v>
      </c>
      <c r="J14" s="66">
        <v>13</v>
      </c>
      <c r="K14" s="65">
        <v>4</v>
      </c>
      <c r="L14" s="66">
        <v>11</v>
      </c>
      <c r="M14" s="65"/>
      <c r="N14" s="66"/>
      <c r="O14" s="65"/>
      <c r="P14" s="66"/>
      <c r="Q14" s="67">
        <f>IF(G14="","",IF(G14&lt;&gt;"",X14))</f>
        <v>0</v>
      </c>
      <c r="R14" s="67">
        <f>IF(G14="","",IF(G14&lt;&gt;"",Y14))</f>
        <v>3</v>
      </c>
      <c r="S14" s="28" t="str">
        <f>IF(AND(G14&lt;&gt;"",H14&lt;&gt;""),IF(G14&gt;H14,"c","f"),0)</f>
        <v>f</v>
      </c>
      <c r="T14" s="28" t="str">
        <f>IF(AND(I14&lt;&gt;"",J14&lt;&gt;""),IF(I14&gt;J14,"c","f"),0)</f>
        <v>f</v>
      </c>
      <c r="U14" s="28" t="str">
        <f>IF(AND(K14&lt;&gt;"",L14&lt;&gt;""),IF(K14&gt;L14,"c","f"),0)</f>
        <v>f</v>
      </c>
      <c r="V14" s="28">
        <f>IF(AND(M14&lt;&gt;"",N14&lt;&gt;""),IF(M14&gt;N14,"c","f"),0)</f>
        <v>0</v>
      </c>
      <c r="W14" s="28">
        <f>IF(AND(O14&lt;&gt;"",P14&lt;&gt;""),IF(O14&gt;P14,"c","f"),0)</f>
        <v>0</v>
      </c>
      <c r="X14" s="28">
        <f>COUNTIF(S14:W14,"c")</f>
        <v>0</v>
      </c>
      <c r="Y14" s="28">
        <f>COUNTIF(S14:W14,"f")</f>
        <v>3</v>
      </c>
      <c r="Z14" s="230" t="s">
        <v>127</v>
      </c>
      <c r="AA14" s="53" t="str">
        <f>IF(Q14="","",IF(Q14&lt;&gt;"",CONCATENATE(G14,E14,H14,Z14,I14,E14,J14,Z14,K14,E14,L14,Z14,M14,E14,N14,Z14,O14,E14,P14)))</f>
        <v>9-11--11-13--4-11------</v>
      </c>
      <c r="AF14" s="69"/>
      <c r="AH14" s="53" t="s">
        <v>2</v>
      </c>
      <c r="AI14" s="53" t="str">
        <f>REPT(A13,1)</f>
        <v>2</v>
      </c>
      <c r="AJ14" s="53" t="s">
        <v>3</v>
      </c>
      <c r="AK14" s="173">
        <f>IF(B13="","",IF(B13&lt;&gt;0,B13))</f>
        <v>13.4</v>
      </c>
      <c r="AL14" s="69"/>
      <c r="AM14" s="76"/>
      <c r="AN14" s="345" t="str">
        <f>REPT(F18,1)</f>
        <v>ASSALVE GIANLUCA - TT ZINELLA (BO)</v>
      </c>
      <c r="AO14" s="345"/>
      <c r="AP14" s="345"/>
      <c r="AQ14" s="345"/>
      <c r="AR14" s="178" t="str">
        <f>REPT(R18,1)</f>
        <v>0</v>
      </c>
      <c r="AS14" s="75"/>
      <c r="AY14" s="76"/>
    </row>
    <row r="15" spans="1:53" ht="24.75" customHeight="1" thickBot="1" x14ac:dyDescent="0.25">
      <c r="A15" s="81">
        <v>4</v>
      </c>
      <c r="B15" s="112">
        <v>13.4</v>
      </c>
      <c r="C15" s="92">
        <v>4</v>
      </c>
      <c r="D15" s="113" t="str">
        <f>IF(Q9&lt;R9,F9,IF(Q9&gt;R9,D9,""))</f>
        <v>ANDREOLI ANTONIO - C.D. BPR BANCA (MO)</v>
      </c>
      <c r="E15" s="114" t="s">
        <v>18</v>
      </c>
      <c r="F15" s="180" t="str">
        <f>IF(gironi!Z27=0,"1° Classificato Girone 2",IF(gironi!Z27&lt;&gt;0,gironi!AW24))</f>
        <v>MICHELINI MARCO - C.D. BPR BANCA (MO)</v>
      </c>
      <c r="G15" s="93">
        <v>11</v>
      </c>
      <c r="H15" s="94">
        <v>8</v>
      </c>
      <c r="I15" s="93">
        <v>4</v>
      </c>
      <c r="J15" s="94">
        <v>11</v>
      </c>
      <c r="K15" s="93">
        <v>12</v>
      </c>
      <c r="L15" s="94">
        <v>10</v>
      </c>
      <c r="M15" s="93">
        <v>11</v>
      </c>
      <c r="N15" s="94">
        <v>8</v>
      </c>
      <c r="O15" s="93"/>
      <c r="P15" s="94"/>
      <c r="Q15" s="67">
        <f>IF(G15="","",IF(G15&lt;&gt;"",X15))</f>
        <v>3</v>
      </c>
      <c r="R15" s="67">
        <f>IF(G15="","",IF(G15&lt;&gt;"",Y15))</f>
        <v>1</v>
      </c>
      <c r="S15" s="28" t="str">
        <f>IF(AND(G15&lt;&gt;"",H15&lt;&gt;""),IF(G15&gt;H15,"c","f"),0)</f>
        <v>c</v>
      </c>
      <c r="T15" s="28" t="str">
        <f>IF(AND(I15&lt;&gt;"",J15&lt;&gt;""),IF(I15&gt;J15,"c","f"),0)</f>
        <v>f</v>
      </c>
      <c r="U15" s="28" t="str">
        <f>IF(AND(K15&lt;&gt;"",L15&lt;&gt;""),IF(K15&gt;L15,"c","f"),0)</f>
        <v>c</v>
      </c>
      <c r="V15" s="28" t="str">
        <f>IF(AND(M15&lt;&gt;"",N15&lt;&gt;""),IF(M15&gt;N15,"c","f"),0)</f>
        <v>c</v>
      </c>
      <c r="W15" s="28">
        <f>IF(AND(O15&lt;&gt;"",P15&lt;&gt;""),IF(O15&gt;P15,"c","f"),0)</f>
        <v>0</v>
      </c>
      <c r="X15" s="28">
        <f>COUNTIF(S15:W15,"c")</f>
        <v>3</v>
      </c>
      <c r="Y15" s="28">
        <f>COUNTIF(S15:W15,"f")</f>
        <v>1</v>
      </c>
      <c r="Z15" s="230" t="s">
        <v>127</v>
      </c>
      <c r="AA15" s="53" t="str">
        <f>IF(Q15="","",IF(Q15&lt;&gt;"",CONCATENATE(G15,E15,H15,Z15,I15,E15,J15,Z15,K15,E15,L15,Z15,M15,E15,N15,Z15,O15,E15,P15)))</f>
        <v>11-8--4-11--12-10--11-8---</v>
      </c>
      <c r="AB15" s="345" t="str">
        <f>D6</f>
        <v>BELLETTI FRANCO - TT LUGO/ARSENAL</v>
      </c>
      <c r="AC15" s="345"/>
      <c r="AD15" s="345"/>
      <c r="AE15" s="345"/>
      <c r="AF15" s="174" t="str">
        <f>REPT(Q6,1)</f>
        <v>1</v>
      </c>
      <c r="AL15" s="69"/>
      <c r="AM15" s="76"/>
      <c r="AN15" s="56" t="str">
        <f>AA13</f>
        <v>11-9--11-5--11-6------</v>
      </c>
      <c r="AY15" s="76"/>
    </row>
    <row r="16" spans="1:53" ht="24.75" customHeight="1" thickBot="1" x14ac:dyDescent="0.25">
      <c r="AA16" s="53"/>
      <c r="AB16" s="53" t="s">
        <v>2</v>
      </c>
      <c r="AC16" s="68" t="str">
        <f>REPT(A6,1)</f>
        <v>3</v>
      </c>
      <c r="AD16" s="68" t="s">
        <v>3</v>
      </c>
      <c r="AE16" s="173">
        <f>IF(B6="","",IF(B6&lt;&gt;0,B6))</f>
        <v>13.2</v>
      </c>
      <c r="AF16" s="69"/>
      <c r="AG16" s="70"/>
      <c r="AH16" s="345" t="str">
        <f>REPT(F13,1)</f>
        <v>RUBINI MASSIMO - TT ZINELLA (BO)</v>
      </c>
      <c r="AI16" s="345"/>
      <c r="AJ16" s="345"/>
      <c r="AK16" s="345"/>
      <c r="AL16" s="175" t="str">
        <f>REPT(R13,1)</f>
        <v>0</v>
      </c>
      <c r="AM16" s="75"/>
      <c r="AY16" s="76"/>
    </row>
    <row r="17" spans="1:53" ht="24.75" customHeight="1" thickBot="1" x14ac:dyDescent="0.25">
      <c r="A17" s="61" t="s">
        <v>2</v>
      </c>
      <c r="B17" s="62" t="s">
        <v>3</v>
      </c>
      <c r="C17" s="351" t="s">
        <v>88</v>
      </c>
      <c r="D17" s="352"/>
      <c r="E17" s="352"/>
      <c r="F17" s="353"/>
      <c r="G17" s="347" t="s">
        <v>5</v>
      </c>
      <c r="H17" s="348"/>
      <c r="I17" s="347" t="s">
        <v>6</v>
      </c>
      <c r="J17" s="348"/>
      <c r="K17" s="347" t="s">
        <v>7</v>
      </c>
      <c r="L17" s="348"/>
      <c r="M17" s="347" t="s">
        <v>8</v>
      </c>
      <c r="N17" s="348"/>
      <c r="O17" s="347" t="s">
        <v>9</v>
      </c>
      <c r="P17" s="348"/>
      <c r="Q17" s="349" t="s">
        <v>10</v>
      </c>
      <c r="R17" s="350"/>
      <c r="S17" s="9"/>
      <c r="T17" s="9"/>
      <c r="U17" s="9"/>
      <c r="V17" s="9"/>
      <c r="W17" s="9"/>
      <c r="X17" s="9"/>
      <c r="Y17" s="9"/>
      <c r="Z17" s="9"/>
      <c r="AA17" s="53"/>
      <c r="AB17" s="345" t="str">
        <f>F6</f>
        <v>RUBINI MASSIMO - TT ZINELLA (BO)</v>
      </c>
      <c r="AC17" s="345"/>
      <c r="AD17" s="345"/>
      <c r="AE17" s="345"/>
      <c r="AF17" s="174" t="str">
        <f>REPT(R6,1)</f>
        <v>3</v>
      </c>
      <c r="AG17" s="75"/>
      <c r="AH17" s="56" t="str">
        <f>AA6</f>
        <v>10-12--14-12--7-11--4-11---</v>
      </c>
      <c r="AU17" s="53"/>
      <c r="AV17" s="53"/>
      <c r="AY17" s="76"/>
    </row>
    <row r="18" spans="1:53" ht="24.75" customHeight="1" thickBot="1" x14ac:dyDescent="0.25">
      <c r="A18" s="63">
        <v>1</v>
      </c>
      <c r="B18" s="103">
        <v>14</v>
      </c>
      <c r="C18" s="64">
        <v>1</v>
      </c>
      <c r="D18" s="104" t="str">
        <f>IF(Q12&lt;R12,F12,IF(Q12&gt;R12,D12,""))</f>
        <v>MAUGERI WILIAM - TT BISMANTOVA (RE)</v>
      </c>
      <c r="E18" s="105" t="s">
        <v>18</v>
      </c>
      <c r="F18" s="96" t="str">
        <f>IF(Q13&lt;R13,F13,IF(Q13&gt;R13,D13,""))</f>
        <v>ASSALVE GIANLUCA - TT ZINELLA (BO)</v>
      </c>
      <c r="G18" s="84">
        <v>11</v>
      </c>
      <c r="H18" s="97">
        <v>7</v>
      </c>
      <c r="I18" s="84">
        <v>11</v>
      </c>
      <c r="J18" s="97">
        <v>6</v>
      </c>
      <c r="K18" s="84">
        <v>11</v>
      </c>
      <c r="L18" s="97">
        <v>9</v>
      </c>
      <c r="M18" s="84"/>
      <c r="N18" s="97"/>
      <c r="O18" s="84"/>
      <c r="P18" s="97"/>
      <c r="Q18" s="67">
        <f>IF(G18="","",IF(G18&lt;&gt;"",X18))</f>
        <v>3</v>
      </c>
      <c r="R18" s="67">
        <f>IF(G18="","",IF(G18&lt;&gt;"",Y18))</f>
        <v>0</v>
      </c>
      <c r="S18" s="28" t="str">
        <f>IF(AND(G18&lt;&gt;"",H18&lt;&gt;""),IF(G18&gt;H18,"c","f"),0)</f>
        <v>c</v>
      </c>
      <c r="T18" s="28" t="str">
        <f>IF(AND(I18&lt;&gt;"",J18&lt;&gt;""),IF(I18&gt;J18,"c","f"),0)</f>
        <v>c</v>
      </c>
      <c r="U18" s="28" t="str">
        <f>IF(AND(K18&lt;&gt;"",L18&lt;&gt;""),IF(K18&gt;L18,"c","f"),0)</f>
        <v>c</v>
      </c>
      <c r="V18" s="28">
        <f>IF(AND(M18&lt;&gt;"",N18&lt;&gt;""),IF(M18&gt;N18,"c","f"),0)</f>
        <v>0</v>
      </c>
      <c r="W18" s="28">
        <f>IF(AND(O18&lt;&gt;"",P18&lt;&gt;""),IF(O18&gt;P18,"c","f"),0)</f>
        <v>0</v>
      </c>
      <c r="X18" s="28">
        <f>COUNTIF(S18:W18,"c")</f>
        <v>3</v>
      </c>
      <c r="Y18" s="28">
        <f>COUNTIF(S18:W18,"f")</f>
        <v>0</v>
      </c>
      <c r="Z18" s="230" t="s">
        <v>127</v>
      </c>
      <c r="AA18" s="53" t="str">
        <f>IF(Q18="","",IF(Q18&lt;&gt;"",CONCATENATE(G18,E18,H18,Z18,I18,E18,J18,Z18,K18,E18,L18,Z18,M18,E18,N18,Z18,O18,E18,P18)))</f>
        <v>11-7--11-6--11-9------</v>
      </c>
      <c r="AF18" s="69"/>
      <c r="AT18" s="53" t="s">
        <v>2</v>
      </c>
      <c r="AU18" s="53" t="str">
        <f>REPT(A22,1)</f>
        <v>1</v>
      </c>
      <c r="AV18" s="53" t="s">
        <v>3</v>
      </c>
      <c r="AW18" s="173">
        <f>IF(B22="","",IF(B22&lt;&gt;0,B22))</f>
        <v>14.2</v>
      </c>
      <c r="AY18" s="76"/>
      <c r="AZ18" s="77" t="str">
        <f>IF(Q22&lt;R22,F22,IF(Q22&gt;R22,D22,""))</f>
        <v>MAUGERI WILIAM - TT BISMANTOVA (RE)</v>
      </c>
      <c r="BA18" s="78"/>
    </row>
    <row r="19" spans="1:53" ht="24.75" customHeight="1" thickBot="1" x14ac:dyDescent="0.25">
      <c r="A19" s="116">
        <v>2</v>
      </c>
      <c r="B19" s="117">
        <v>14</v>
      </c>
      <c r="C19" s="92">
        <v>2</v>
      </c>
      <c r="D19" s="113" t="str">
        <f>IF(Q14&lt;R14,F14,IF(Q14&gt;R14,D14,""))</f>
        <v>SELVINO GIOVANNI - TT ARSENAL (RE)</v>
      </c>
      <c r="E19" s="118" t="s">
        <v>18</v>
      </c>
      <c r="F19" s="115" t="str">
        <f>IF(Q15&lt;R15,F15,IF(Q15&gt;R15,D15,""))</f>
        <v>ANDREOLI ANTONIO - C.D. BPR BANCA (MO)</v>
      </c>
      <c r="G19" s="82">
        <v>10</v>
      </c>
      <c r="H19" s="83">
        <v>12</v>
      </c>
      <c r="I19" s="82">
        <v>6</v>
      </c>
      <c r="J19" s="83">
        <v>11</v>
      </c>
      <c r="K19" s="82">
        <v>11</v>
      </c>
      <c r="L19" s="83">
        <v>7</v>
      </c>
      <c r="M19" s="82">
        <v>11</v>
      </c>
      <c r="N19" s="83">
        <v>4</v>
      </c>
      <c r="O19" s="82">
        <v>11</v>
      </c>
      <c r="P19" s="83">
        <v>8</v>
      </c>
      <c r="Q19" s="67">
        <f>IF(G19="","",IF(G19&lt;&gt;"",X19))</f>
        <v>3</v>
      </c>
      <c r="R19" s="67">
        <f>IF(G19="","",IF(G19&lt;&gt;"",Y19))</f>
        <v>2</v>
      </c>
      <c r="S19" s="28" t="str">
        <f>IF(AND(G19&lt;&gt;"",H19&lt;&gt;""),IF(G19&gt;H19,"c","f"),0)</f>
        <v>f</v>
      </c>
      <c r="T19" s="28" t="str">
        <f>IF(AND(I19&lt;&gt;"",J19&lt;&gt;""),IF(I19&gt;J19,"c","f"),0)</f>
        <v>f</v>
      </c>
      <c r="U19" s="28" t="str">
        <f>IF(AND(K19&lt;&gt;"",L19&lt;&gt;""),IF(K19&gt;L19,"c","f"),0)</f>
        <v>c</v>
      </c>
      <c r="V19" s="28" t="str">
        <f>IF(AND(M19&lt;&gt;"",N19&lt;&gt;""),IF(M19&gt;N19,"c","f"),0)</f>
        <v>c</v>
      </c>
      <c r="W19" s="28" t="str">
        <f>IF(AND(O19&lt;&gt;"",P19&lt;&gt;""),IF(O19&gt;P19,"c","f"),0)</f>
        <v>c</v>
      </c>
      <c r="X19" s="28">
        <f>COUNTIF(S19:W19,"c")</f>
        <v>3</v>
      </c>
      <c r="Y19" s="28">
        <f>COUNTIF(S19:W19,"f")</f>
        <v>2</v>
      </c>
      <c r="Z19" s="230" t="s">
        <v>127</v>
      </c>
      <c r="AA19" s="53" t="str">
        <f>IF(Q19="","",IF(Q19&lt;&gt;"",CONCATENATE(G19,E19,H19,Z19,I19,E19,J19,Z19,K19,E19,L19,Z19,M19,E19,N19,Z19,O19,E19,P19)))</f>
        <v>10-12--6-11--11-7--11-4--11-8</v>
      </c>
      <c r="AB19" s="345" t="str">
        <f>D7</f>
        <v>PUGLISI FERRUCCIO - TT ARSENAL (RE)</v>
      </c>
      <c r="AC19" s="345"/>
      <c r="AD19" s="345"/>
      <c r="AE19" s="345"/>
      <c r="AF19" s="174" t="str">
        <f>REPT(Q7,1)</f>
        <v>3</v>
      </c>
      <c r="AY19" s="76"/>
      <c r="AZ19" s="231" t="str">
        <f>AA22</f>
        <v>11-6--11-9--11-9------</v>
      </c>
    </row>
    <row r="20" spans="1:53" ht="24" customHeight="1" thickBot="1" x14ac:dyDescent="0.25">
      <c r="AA20" s="53"/>
      <c r="AB20" s="53" t="s">
        <v>2</v>
      </c>
      <c r="AC20" s="68" t="str">
        <f>REPT(A7,1)</f>
        <v>4</v>
      </c>
      <c r="AD20" s="68" t="s">
        <v>3</v>
      </c>
      <c r="AE20" s="173" t="str">
        <f>IF(B7="","",IF(B7&lt;&gt;0,B7))</f>
        <v>13,20,</v>
      </c>
      <c r="AF20" s="69"/>
      <c r="AG20" s="70"/>
      <c r="AH20" s="345" t="str">
        <f>REPT(D14,1)</f>
        <v>PUGLISI FERRUCCIO - TT ARSENAL (RE)</v>
      </c>
      <c r="AI20" s="345"/>
      <c r="AJ20" s="345"/>
      <c r="AK20" s="345"/>
      <c r="AL20" s="175" t="str">
        <f>REPT(Q14,1)</f>
        <v>0</v>
      </c>
      <c r="AY20" s="76"/>
    </row>
    <row r="21" spans="1:53" ht="24.75" customHeight="1" thickBot="1" x14ac:dyDescent="0.25">
      <c r="A21" s="61" t="s">
        <v>2</v>
      </c>
      <c r="B21" s="62" t="s">
        <v>3</v>
      </c>
      <c r="C21" s="351" t="s">
        <v>85</v>
      </c>
      <c r="D21" s="352"/>
      <c r="E21" s="352"/>
      <c r="F21" s="353"/>
      <c r="G21" s="347" t="s">
        <v>5</v>
      </c>
      <c r="H21" s="348"/>
      <c r="I21" s="347" t="s">
        <v>6</v>
      </c>
      <c r="J21" s="348"/>
      <c r="K21" s="347" t="s">
        <v>7</v>
      </c>
      <c r="L21" s="348"/>
      <c r="M21" s="347" t="s">
        <v>8</v>
      </c>
      <c r="N21" s="348"/>
      <c r="O21" s="347" t="s">
        <v>9</v>
      </c>
      <c r="P21" s="348"/>
      <c r="Q21" s="349" t="s">
        <v>10</v>
      </c>
      <c r="R21" s="350"/>
      <c r="S21" s="9"/>
      <c r="T21" s="9"/>
      <c r="U21" s="9"/>
      <c r="V21" s="9"/>
      <c r="W21" s="9"/>
      <c r="X21" s="9"/>
      <c r="Y21" s="9"/>
      <c r="Z21" s="9"/>
      <c r="AA21" s="53"/>
      <c r="AB21" s="345" t="str">
        <f>F7</f>
        <v>SCHEDA ENNIO - TT ZINELLA (BO)</v>
      </c>
      <c r="AC21" s="345"/>
      <c r="AD21" s="345"/>
      <c r="AE21" s="345"/>
      <c r="AF21" s="174" t="str">
        <f>REPT(R7,1)</f>
        <v>0</v>
      </c>
      <c r="AG21" s="75"/>
      <c r="AH21" s="53" t="str">
        <f>AA7</f>
        <v>11-8--11-8--11-2------</v>
      </c>
      <c r="AJ21" s="53"/>
      <c r="AL21" s="69"/>
      <c r="AM21" s="70"/>
      <c r="AY21" s="76"/>
    </row>
    <row r="22" spans="1:53" ht="24.75" customHeight="1" thickBot="1" x14ac:dyDescent="0.25">
      <c r="A22" s="116">
        <v>1</v>
      </c>
      <c r="B22" s="117">
        <v>14.2</v>
      </c>
      <c r="C22" s="119">
        <v>1</v>
      </c>
      <c r="D22" s="120" t="str">
        <f>IF(Q18&lt;R18,F18,IF(Q18&gt;R18,D18,""))</f>
        <v>MAUGERI WILIAM - TT BISMANTOVA (RE)</v>
      </c>
      <c r="E22" s="121" t="s">
        <v>18</v>
      </c>
      <c r="F22" s="122" t="str">
        <f>IF(Q19&lt;R19,F19,IF(Q19&gt;R19,D19,""))</f>
        <v>SELVINO GIOVANNI - TT ARSENAL (RE)</v>
      </c>
      <c r="G22" s="123">
        <v>11</v>
      </c>
      <c r="H22" s="124">
        <v>6</v>
      </c>
      <c r="I22" s="123">
        <v>11</v>
      </c>
      <c r="J22" s="124">
        <v>9</v>
      </c>
      <c r="K22" s="123">
        <v>11</v>
      </c>
      <c r="L22" s="124">
        <v>9</v>
      </c>
      <c r="M22" s="123"/>
      <c r="N22" s="124"/>
      <c r="O22" s="123"/>
      <c r="P22" s="124"/>
      <c r="Q22" s="67">
        <f>IF(G22="","",IF(G22&lt;&gt;"",X22))</f>
        <v>3</v>
      </c>
      <c r="R22" s="67">
        <f>IF(G22="","",IF(G22&lt;&gt;"",Y22))</f>
        <v>0</v>
      </c>
      <c r="S22" s="28" t="str">
        <f>IF(AND(G22&lt;&gt;"",H22&lt;&gt;""),IF(G22&gt;H22,"c","f"),0)</f>
        <v>c</v>
      </c>
      <c r="T22" s="28" t="str">
        <f>IF(AND(I22&lt;&gt;"",J22&lt;&gt;""),IF(I22&gt;J22,"c","f"),0)</f>
        <v>c</v>
      </c>
      <c r="U22" s="28" t="str">
        <f>IF(AND(K22&lt;&gt;"",L22&lt;&gt;""),IF(K22&gt;L22,"c","f"),0)</f>
        <v>c</v>
      </c>
      <c r="V22" s="28">
        <f>IF(AND(M22&lt;&gt;"",N22&lt;&gt;""),IF(M22&gt;N22,"c","f"),0)</f>
        <v>0</v>
      </c>
      <c r="W22" s="28">
        <f>IF(AND(O22&lt;&gt;"",P22&lt;&gt;""),IF(O22&gt;P22,"c","f"),0)</f>
        <v>0</v>
      </c>
      <c r="X22" s="28">
        <f>COUNTIF(S22:W22,"c")</f>
        <v>3</v>
      </c>
      <c r="Y22" s="28">
        <f>COUNTIF(S22:W22,"f")</f>
        <v>0</v>
      </c>
      <c r="Z22" s="230" t="s">
        <v>127</v>
      </c>
      <c r="AA22" s="53" t="str">
        <f>IF(Q22="","",IF(Q22&lt;&gt;"",CONCATENATE(G22,E22,H22,Z22,I22,E22,J22,Z22,K22,E22,L22,Z22,M22,E22,N22,Z22,O22,E22,P22)))</f>
        <v>11-6--11-9--11-9------</v>
      </c>
      <c r="AF22" s="69"/>
      <c r="AH22" s="53" t="s">
        <v>2</v>
      </c>
      <c r="AI22" s="53" t="str">
        <f>REPT(A14,1)</f>
        <v>3</v>
      </c>
      <c r="AJ22" s="53" t="s">
        <v>3</v>
      </c>
      <c r="AK22" s="173">
        <f>IF(B14="","",IF(B14&lt;&gt;0,B14))</f>
        <v>13.4</v>
      </c>
      <c r="AL22" s="69"/>
      <c r="AM22" s="76"/>
      <c r="AN22" s="355" t="str">
        <f>REPT(D19,1)</f>
        <v>SELVINO GIOVANNI - TT ARSENAL (RE)</v>
      </c>
      <c r="AO22" s="355"/>
      <c r="AP22" s="355"/>
      <c r="AQ22" s="355"/>
      <c r="AR22" s="175" t="str">
        <f>REPT(Q19,1)</f>
        <v>3</v>
      </c>
      <c r="AY22" s="76"/>
    </row>
    <row r="23" spans="1:53" ht="24.75" customHeight="1" x14ac:dyDescent="0.2">
      <c r="AB23" s="345" t="str">
        <f>D8</f>
        <v>TAMPELLA GIACOMO - TT LUGO/ARSENAL</v>
      </c>
      <c r="AC23" s="345"/>
      <c r="AD23" s="345"/>
      <c r="AE23" s="345"/>
      <c r="AF23" s="174" t="str">
        <f>REPT(Q8,1)</f>
        <v>0</v>
      </c>
      <c r="AL23" s="69"/>
      <c r="AM23" s="76"/>
      <c r="AN23" s="56" t="str">
        <f>AA14</f>
        <v>9-11--11-13--4-11------</v>
      </c>
      <c r="AR23" s="69"/>
      <c r="AS23" s="70"/>
      <c r="AY23" s="76"/>
    </row>
    <row r="24" spans="1:53" ht="24.75" customHeight="1" x14ac:dyDescent="0.2">
      <c r="AB24" s="53" t="s">
        <v>2</v>
      </c>
      <c r="AC24" s="68" t="str">
        <f>REPT(A8,1)</f>
        <v>5</v>
      </c>
      <c r="AD24" s="68" t="s">
        <v>3</v>
      </c>
      <c r="AE24" s="173">
        <f>IF(B8="","",IF(B8&lt;&gt;0,B8))</f>
        <v>13.2</v>
      </c>
      <c r="AF24" s="69"/>
      <c r="AG24" s="70"/>
      <c r="AH24" s="345" t="str">
        <f>REPT(F14,1)</f>
        <v>SELVINO GIOVANNI - TT ARSENAL (RE)</v>
      </c>
      <c r="AI24" s="345"/>
      <c r="AJ24" s="345"/>
      <c r="AK24" s="345"/>
      <c r="AL24" s="175" t="str">
        <f>REPT(R14,1)</f>
        <v>3</v>
      </c>
      <c r="AM24" s="75"/>
      <c r="AR24" s="69"/>
      <c r="AS24" s="76"/>
      <c r="AY24" s="76"/>
    </row>
    <row r="25" spans="1:53" ht="24.75" customHeight="1" x14ac:dyDescent="0.2">
      <c r="AB25" s="345" t="str">
        <f>F8</f>
        <v>SELVINO GIOVANNI - TT ARSENAL (RE)</v>
      </c>
      <c r="AC25" s="345"/>
      <c r="AD25" s="345"/>
      <c r="AE25" s="345"/>
      <c r="AF25" s="174" t="str">
        <f>REPT(R8,1)</f>
        <v>3</v>
      </c>
      <c r="AG25" s="75"/>
      <c r="AH25" s="56" t="str">
        <f>AA8</f>
        <v>7-11--5-11--8-11------</v>
      </c>
      <c r="AL25" s="69"/>
      <c r="AO25" s="53"/>
      <c r="AP25" s="53"/>
      <c r="AR25" s="69"/>
      <c r="AS25" s="76"/>
      <c r="AY25" s="76"/>
    </row>
    <row r="26" spans="1:53" ht="24.75" customHeight="1" x14ac:dyDescent="0.2">
      <c r="AF26" s="69"/>
      <c r="AL26" s="69"/>
      <c r="AN26" s="53" t="s">
        <v>2</v>
      </c>
      <c r="AO26" s="53" t="str">
        <f>REPT(A19,1)</f>
        <v>2</v>
      </c>
      <c r="AP26" s="53" t="s">
        <v>3</v>
      </c>
      <c r="AQ26" s="173">
        <f>IF(B19="","",IF(B19&lt;&gt;0,B19))</f>
        <v>14</v>
      </c>
      <c r="AR26" s="69"/>
      <c r="AS26" s="76"/>
      <c r="AT26" s="355" t="str">
        <f>REPT(F22,1)</f>
        <v>SELVINO GIOVANNI - TT ARSENAL (RE)</v>
      </c>
      <c r="AU26" s="355"/>
      <c r="AV26" s="355"/>
      <c r="AW26" s="355"/>
      <c r="AX26" s="175" t="str">
        <f>REPT(R22,1)</f>
        <v>0</v>
      </c>
      <c r="AY26" s="75"/>
    </row>
    <row r="27" spans="1:53" ht="24.75" customHeight="1" x14ac:dyDescent="0.2">
      <c r="AB27" s="345" t="str">
        <f>D9</f>
        <v>ANDREOLI ANTONIO - C.D. BPR BANCA (MO)</v>
      </c>
      <c r="AC27" s="345"/>
      <c r="AD27" s="345"/>
      <c r="AE27" s="345"/>
      <c r="AF27" s="174" t="str">
        <f>REPT(Q9,1)</f>
        <v>3</v>
      </c>
      <c r="AL27" s="69"/>
      <c r="AR27" s="69"/>
      <c r="AS27" s="76"/>
      <c r="AT27" s="56" t="str">
        <f>AA19</f>
        <v>10-12--6-11--11-7--11-4--11-8</v>
      </c>
    </row>
    <row r="28" spans="1:53" ht="24.75" customHeight="1" x14ac:dyDescent="0.2">
      <c r="AB28" s="53" t="s">
        <v>2</v>
      </c>
      <c r="AC28" s="68" t="str">
        <f>REPT(A9,1)</f>
        <v>6</v>
      </c>
      <c r="AD28" s="68" t="s">
        <v>3</v>
      </c>
      <c r="AE28" s="173">
        <f>IF(B9="","",IF(B9&lt;&gt;0,B9))</f>
        <v>13.2</v>
      </c>
      <c r="AF28" s="69"/>
      <c r="AG28" s="70"/>
      <c r="AH28" s="345" t="str">
        <f>REPT(D15,1)</f>
        <v>ANDREOLI ANTONIO - C.D. BPR BANCA (MO)</v>
      </c>
      <c r="AI28" s="345"/>
      <c r="AJ28" s="345"/>
      <c r="AK28" s="345"/>
      <c r="AL28" s="175" t="str">
        <f>REPT(Q15,1)</f>
        <v>3</v>
      </c>
      <c r="AR28" s="69"/>
      <c r="AS28" s="76"/>
    </row>
    <row r="29" spans="1:53" ht="24.75" customHeight="1" x14ac:dyDescent="0.2">
      <c r="AB29" s="345" t="str">
        <f>F9</f>
        <v>SACCHETTI FABRIZIO - TT BISMANTOVA (RE)</v>
      </c>
      <c r="AC29" s="345"/>
      <c r="AD29" s="345"/>
      <c r="AE29" s="345"/>
      <c r="AF29" s="174" t="str">
        <f>REPT(R9,1)</f>
        <v>0</v>
      </c>
      <c r="AG29" s="75"/>
      <c r="AH29" s="53" t="str">
        <f>AA9</f>
        <v>11-8--11-7--11-1------</v>
      </c>
      <c r="AJ29" s="53"/>
      <c r="AL29" s="69"/>
      <c r="AM29" s="70"/>
      <c r="AR29" s="69"/>
      <c r="AS29" s="76"/>
    </row>
    <row r="30" spans="1:53" ht="24.75" customHeight="1" x14ac:dyDescent="0.2">
      <c r="AF30" s="69"/>
      <c r="AH30" s="53" t="s">
        <v>2</v>
      </c>
      <c r="AI30" s="53" t="str">
        <f>REPT(A15,1)</f>
        <v>4</v>
      </c>
      <c r="AJ30" s="53" t="s">
        <v>3</v>
      </c>
      <c r="AK30" s="173">
        <f>IF(B15="","",IF(B15&lt;&gt;0,B15))</f>
        <v>13.4</v>
      </c>
      <c r="AL30" s="69"/>
      <c r="AM30" s="76"/>
      <c r="AN30" s="355" t="str">
        <f>REPT(F19,1)</f>
        <v>ANDREOLI ANTONIO - C.D. BPR BANCA (MO)</v>
      </c>
      <c r="AO30" s="355"/>
      <c r="AP30" s="355"/>
      <c r="AQ30" s="355"/>
      <c r="AR30" s="175" t="str">
        <f>REPT(R19,1)</f>
        <v>2</v>
      </c>
      <c r="AS30" s="75"/>
      <c r="AT30" s="79"/>
      <c r="AU30" s="79"/>
      <c r="AV30" s="79"/>
    </row>
    <row r="31" spans="1:53" ht="24.75" customHeight="1" x14ac:dyDescent="0.2">
      <c r="AB31" s="356" t="s">
        <v>114</v>
      </c>
      <c r="AC31" s="356"/>
      <c r="AD31" s="356"/>
      <c r="AE31" s="356"/>
      <c r="AF31" s="174"/>
      <c r="AL31" s="69"/>
      <c r="AM31" s="76"/>
      <c r="AN31" s="56" t="str">
        <f>AA15</f>
        <v>11-8--4-11--12-10--11-8---</v>
      </c>
      <c r="AT31" s="78"/>
      <c r="AU31" s="78"/>
      <c r="AV31" s="78"/>
    </row>
    <row r="32" spans="1:53" ht="24.75" customHeight="1" x14ac:dyDescent="0.2">
      <c r="AB32" s="53"/>
      <c r="AC32" s="68"/>
      <c r="AD32" s="68"/>
      <c r="AE32" s="173"/>
      <c r="AF32" s="69"/>
      <c r="AG32" s="70"/>
      <c r="AH32" s="345" t="str">
        <f>F15</f>
        <v>MICHELINI MARCO - C.D. BPR BANCA (MO)</v>
      </c>
      <c r="AI32" s="345"/>
      <c r="AJ32" s="345"/>
      <c r="AK32" s="345"/>
      <c r="AL32" s="175" t="str">
        <f>REPT(R15,1)</f>
        <v>1</v>
      </c>
      <c r="AM32" s="75"/>
      <c r="AT32" s="80"/>
      <c r="AU32" s="80"/>
      <c r="AV32" s="80"/>
    </row>
    <row r="33" spans="1:83" ht="24.75" customHeight="1" x14ac:dyDescent="0.2">
      <c r="AB33" s="345" t="str">
        <f>F15</f>
        <v>MICHELINI MARCO - C.D. BPR BANCA (MO)</v>
      </c>
      <c r="AC33" s="345"/>
      <c r="AD33" s="345"/>
      <c r="AE33" s="345"/>
      <c r="AF33" s="174"/>
      <c r="AG33" s="75"/>
      <c r="AT33" s="78"/>
      <c r="AU33" s="78"/>
      <c r="AV33" s="78"/>
    </row>
    <row r="34" spans="1:83" ht="24.75" customHeight="1" x14ac:dyDescent="0.2">
      <c r="BA34" s="78"/>
    </row>
    <row r="35" spans="1:83" ht="24.75" customHeight="1" x14ac:dyDescent="0.2">
      <c r="AB35" s="179"/>
    </row>
    <row r="36" spans="1:83" s="125" customFormat="1" ht="24.75" customHeight="1" x14ac:dyDescent="0.2">
      <c r="A36" s="53"/>
      <c r="B36" s="54"/>
      <c r="C36" s="56"/>
      <c r="D36" s="95"/>
      <c r="E36" s="95"/>
      <c r="F36" s="95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</row>
    <row r="37" spans="1:83" s="125" customFormat="1" ht="24.75" customHeight="1" x14ac:dyDescent="0.2">
      <c r="A37" s="53"/>
      <c r="B37" s="54"/>
      <c r="C37" s="56"/>
      <c r="D37" s="95"/>
      <c r="E37" s="95"/>
      <c r="F37" s="9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</row>
    <row r="38" spans="1:83" s="125" customFormat="1" ht="24.75" customHeight="1" x14ac:dyDescent="0.2">
      <c r="A38" s="53"/>
      <c r="B38" s="54"/>
      <c r="C38" s="56"/>
      <c r="D38" s="95"/>
      <c r="E38" s="95"/>
      <c r="F38" s="9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</row>
    <row r="39" spans="1:83" s="125" customFormat="1" ht="24.75" customHeight="1" x14ac:dyDescent="0.2">
      <c r="A39" s="53"/>
      <c r="B39" s="54"/>
      <c r="C39" s="56"/>
      <c r="D39" s="95"/>
      <c r="E39" s="95"/>
      <c r="F39" s="9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</row>
    <row r="40" spans="1:83" s="125" customFormat="1" ht="24.75" customHeight="1" x14ac:dyDescent="0.2">
      <c r="A40" s="53"/>
      <c r="B40" s="54"/>
      <c r="C40" s="56"/>
      <c r="D40" s="95"/>
      <c r="E40" s="95"/>
      <c r="F40" s="9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</row>
    <row r="41" spans="1:83" s="125" customFormat="1" ht="24.75" customHeight="1" x14ac:dyDescent="0.2">
      <c r="A41" s="53"/>
      <c r="B41" s="54"/>
      <c r="C41" s="56"/>
      <c r="D41" s="95"/>
      <c r="E41" s="95"/>
      <c r="F41" s="95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</row>
    <row r="42" spans="1:83" s="125" customFormat="1" ht="24.75" customHeight="1" x14ac:dyDescent="0.2">
      <c r="A42" s="53"/>
      <c r="B42" s="54"/>
      <c r="C42" s="56"/>
      <c r="D42" s="95"/>
      <c r="E42" s="95"/>
      <c r="F42" s="95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</row>
    <row r="43" spans="1:83" s="125" customFormat="1" ht="24.75" customHeight="1" x14ac:dyDescent="0.2">
      <c r="A43" s="53"/>
      <c r="B43" s="54"/>
      <c r="C43" s="56"/>
      <c r="D43" s="95"/>
      <c r="E43" s="95"/>
      <c r="F43" s="95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</row>
    <row r="44" spans="1:83" s="125" customFormat="1" ht="24.75" customHeight="1" x14ac:dyDescent="0.2">
      <c r="A44" s="53"/>
      <c r="B44" s="54"/>
      <c r="C44" s="56"/>
      <c r="D44" s="95"/>
      <c r="E44" s="95"/>
      <c r="F44" s="9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</row>
    <row r="45" spans="1:83" s="125" customFormat="1" ht="24.75" customHeight="1" x14ac:dyDescent="0.2">
      <c r="A45" s="53"/>
      <c r="B45" s="54"/>
      <c r="C45" s="56"/>
      <c r="D45" s="95"/>
      <c r="E45" s="95"/>
      <c r="F45" s="95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</row>
    <row r="46" spans="1:83" s="125" customFormat="1" ht="24.75" customHeight="1" x14ac:dyDescent="0.2">
      <c r="A46" s="53"/>
      <c r="B46" s="54"/>
      <c r="C46" s="56"/>
      <c r="D46" s="95"/>
      <c r="E46" s="95"/>
      <c r="F46" s="95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</row>
    <row r="47" spans="1:83" s="125" customFormat="1" ht="24.75" customHeight="1" x14ac:dyDescent="0.2">
      <c r="A47" s="53"/>
      <c r="B47" s="54"/>
      <c r="C47" s="56"/>
      <c r="D47" s="95"/>
      <c r="E47" s="95"/>
      <c r="F47" s="95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</row>
    <row r="48" spans="1:83" s="125" customFormat="1" ht="24.75" customHeight="1" x14ac:dyDescent="0.2">
      <c r="A48" s="53"/>
      <c r="B48" s="54"/>
      <c r="C48" s="56"/>
      <c r="D48" s="95"/>
      <c r="E48" s="95"/>
      <c r="F48" s="95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</row>
    <row r="49" spans="1:83" s="125" customFormat="1" ht="24.75" customHeight="1" x14ac:dyDescent="0.2">
      <c r="A49" s="53"/>
      <c r="B49" s="54"/>
      <c r="C49" s="56"/>
      <c r="D49" s="95"/>
      <c r="E49" s="95"/>
      <c r="F49" s="9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</row>
    <row r="50" spans="1:83" s="125" customFormat="1" ht="24.75" customHeight="1" x14ac:dyDescent="0.2">
      <c r="A50" s="53"/>
      <c r="B50" s="54"/>
      <c r="C50" s="56"/>
      <c r="D50" s="95"/>
      <c r="E50" s="95"/>
      <c r="F50" s="95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</row>
    <row r="51" spans="1:83" s="125" customFormat="1" ht="24.75" customHeight="1" x14ac:dyDescent="0.2">
      <c r="A51" s="53"/>
      <c r="B51" s="54"/>
      <c r="C51" s="56"/>
      <c r="D51" s="95"/>
      <c r="E51" s="95"/>
      <c r="F51" s="9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</row>
    <row r="52" spans="1:83" s="125" customFormat="1" ht="24.75" customHeight="1" x14ac:dyDescent="0.2">
      <c r="A52" s="53"/>
      <c r="B52" s="54"/>
      <c r="C52" s="56"/>
      <c r="D52" s="95"/>
      <c r="E52" s="95"/>
      <c r="F52" s="95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</row>
    <row r="53" spans="1:83" s="125" customFormat="1" ht="24.75" customHeight="1" x14ac:dyDescent="0.2">
      <c r="A53" s="53"/>
      <c r="B53" s="54"/>
      <c r="C53" s="56"/>
      <c r="D53" s="95"/>
      <c r="E53" s="95"/>
      <c r="F53" s="95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</row>
    <row r="54" spans="1:83" s="125" customFormat="1" ht="24.75" customHeight="1" x14ac:dyDescent="0.2">
      <c r="A54" s="53"/>
      <c r="B54" s="54"/>
      <c r="C54" s="56"/>
      <c r="D54" s="95"/>
      <c r="E54" s="95"/>
      <c r="F54" s="95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</row>
    <row r="55" spans="1:83" s="125" customFormat="1" ht="24.75" customHeight="1" x14ac:dyDescent="0.2">
      <c r="A55" s="53"/>
      <c r="B55" s="54"/>
      <c r="C55" s="56"/>
      <c r="D55" s="95"/>
      <c r="E55" s="95"/>
      <c r="F55" s="95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</row>
    <row r="56" spans="1:83" s="125" customFormat="1" ht="24.75" customHeight="1" x14ac:dyDescent="0.2">
      <c r="A56" s="53"/>
      <c r="B56" s="54"/>
      <c r="C56" s="56"/>
      <c r="D56" s="95"/>
      <c r="E56" s="95"/>
      <c r="F56" s="95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</row>
    <row r="57" spans="1:83" s="125" customFormat="1" ht="24.75" customHeight="1" x14ac:dyDescent="0.2">
      <c r="A57" s="53"/>
      <c r="B57" s="54"/>
      <c r="C57" s="56"/>
      <c r="D57" s="95"/>
      <c r="E57" s="95"/>
      <c r="F57" s="95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</row>
    <row r="58" spans="1:83" s="125" customFormat="1" ht="24.75" customHeight="1" x14ac:dyDescent="0.2">
      <c r="A58" s="53"/>
      <c r="B58" s="54"/>
      <c r="C58" s="56"/>
      <c r="D58" s="95"/>
      <c r="E58" s="95"/>
      <c r="F58" s="9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</row>
    <row r="59" spans="1:83" s="125" customFormat="1" ht="24.75" customHeight="1" x14ac:dyDescent="0.2">
      <c r="A59" s="53"/>
      <c r="B59" s="54"/>
      <c r="C59" s="56"/>
      <c r="D59" s="95"/>
      <c r="E59" s="95"/>
      <c r="F59" s="95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</row>
    <row r="60" spans="1:83" s="125" customFormat="1" ht="24.75" customHeight="1" x14ac:dyDescent="0.2">
      <c r="A60" s="53"/>
      <c r="B60" s="54"/>
      <c r="C60" s="56"/>
      <c r="D60" s="95"/>
      <c r="E60" s="95"/>
      <c r="F60" s="95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</row>
    <row r="61" spans="1:83" s="125" customFormat="1" ht="24.75" customHeight="1" x14ac:dyDescent="0.2">
      <c r="A61" s="53"/>
      <c r="B61" s="54"/>
      <c r="C61" s="56"/>
      <c r="D61" s="95"/>
      <c r="E61" s="95"/>
      <c r="F61" s="95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</row>
    <row r="62" spans="1:83" s="125" customFormat="1" ht="24.75" customHeight="1" x14ac:dyDescent="0.2">
      <c r="A62" s="53"/>
      <c r="B62" s="54"/>
      <c r="C62" s="56"/>
      <c r="D62" s="95"/>
      <c r="E62" s="95"/>
      <c r="F62" s="95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</row>
    <row r="63" spans="1:83" s="125" customFormat="1" ht="24.75" customHeight="1" x14ac:dyDescent="0.2">
      <c r="A63" s="53"/>
      <c r="B63" s="54"/>
      <c r="C63" s="56"/>
      <c r="D63" s="95"/>
      <c r="E63" s="95"/>
      <c r="F63" s="95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</row>
    <row r="64" spans="1:83" s="125" customFormat="1" ht="24.75" customHeight="1" x14ac:dyDescent="0.2">
      <c r="A64" s="53"/>
      <c r="B64" s="54"/>
      <c r="C64" s="56"/>
      <c r="D64" s="95"/>
      <c r="E64" s="95"/>
      <c r="F64" s="95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</row>
    <row r="65" spans="1:83" s="125" customFormat="1" ht="24.75" customHeight="1" x14ac:dyDescent="0.2">
      <c r="A65" s="53"/>
      <c r="B65" s="54"/>
      <c r="C65" s="56"/>
      <c r="D65" s="95"/>
      <c r="E65" s="95"/>
      <c r="F65" s="95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</row>
    <row r="66" spans="1:83" s="125" customFormat="1" ht="24.75" customHeight="1" x14ac:dyDescent="0.2">
      <c r="A66" s="53"/>
      <c r="B66" s="54"/>
      <c r="C66" s="56"/>
      <c r="D66" s="95"/>
      <c r="E66" s="95"/>
      <c r="F66" s="95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</row>
    <row r="67" spans="1:83" s="125" customFormat="1" ht="24.75" customHeight="1" x14ac:dyDescent="0.2">
      <c r="A67" s="53"/>
      <c r="B67" s="54"/>
      <c r="C67" s="56"/>
      <c r="D67" s="95"/>
      <c r="E67" s="95"/>
      <c r="F67" s="95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</row>
    <row r="68" spans="1:83" s="125" customFormat="1" ht="24.75" customHeight="1" x14ac:dyDescent="0.2">
      <c r="A68" s="53"/>
      <c r="B68" s="54"/>
      <c r="C68" s="56"/>
      <c r="D68" s="95"/>
      <c r="E68" s="95"/>
      <c r="F68" s="95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</row>
    <row r="69" spans="1:83" s="125" customFormat="1" ht="24.75" customHeight="1" x14ac:dyDescent="0.2">
      <c r="A69" s="53"/>
      <c r="B69" s="54"/>
      <c r="C69" s="56"/>
      <c r="D69" s="95"/>
      <c r="E69" s="95"/>
      <c r="F69" s="95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</row>
    <row r="70" spans="1:83" s="125" customFormat="1" ht="24.75" customHeight="1" x14ac:dyDescent="0.2">
      <c r="A70" s="53"/>
      <c r="B70" s="54"/>
      <c r="C70" s="56"/>
      <c r="D70" s="95"/>
      <c r="E70" s="95"/>
      <c r="F70" s="95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</row>
    <row r="71" spans="1:83" s="125" customFormat="1" ht="24.75" customHeight="1" x14ac:dyDescent="0.2">
      <c r="A71" s="53"/>
      <c r="B71" s="54"/>
      <c r="C71" s="56"/>
      <c r="D71" s="95"/>
      <c r="E71" s="95"/>
      <c r="F71" s="95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</row>
    <row r="72" spans="1:83" s="125" customFormat="1" ht="24.75" customHeight="1" x14ac:dyDescent="0.2">
      <c r="A72" s="53"/>
      <c r="B72" s="54"/>
      <c r="C72" s="56"/>
      <c r="D72" s="95"/>
      <c r="E72" s="95"/>
      <c r="F72" s="95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</row>
    <row r="73" spans="1:83" s="125" customFormat="1" ht="24.75" customHeight="1" x14ac:dyDescent="0.2">
      <c r="A73" s="53"/>
      <c r="B73" s="54"/>
      <c r="C73" s="56"/>
      <c r="D73" s="95"/>
      <c r="E73" s="95"/>
      <c r="F73" s="95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</row>
    <row r="74" spans="1:83" s="125" customFormat="1" ht="24.75" customHeight="1" x14ac:dyDescent="0.2">
      <c r="A74" s="53"/>
      <c r="B74" s="54"/>
      <c r="C74" s="56"/>
      <c r="D74" s="95"/>
      <c r="E74" s="95"/>
      <c r="F74" s="95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</row>
    <row r="75" spans="1:83" s="125" customFormat="1" ht="24.75" customHeight="1" x14ac:dyDescent="0.2">
      <c r="A75" s="53"/>
      <c r="B75" s="54"/>
      <c r="C75" s="56"/>
      <c r="D75" s="95"/>
      <c r="E75" s="95"/>
      <c r="F75" s="95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</row>
    <row r="76" spans="1:83" s="125" customFormat="1" ht="24.75" customHeight="1" x14ac:dyDescent="0.2">
      <c r="A76" s="53"/>
      <c r="B76" s="54"/>
      <c r="C76" s="56"/>
      <c r="D76" s="95"/>
      <c r="E76" s="95"/>
      <c r="F76" s="95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</row>
    <row r="77" spans="1:83" s="125" customFormat="1" ht="24.75" customHeight="1" x14ac:dyDescent="0.2">
      <c r="A77" s="53"/>
      <c r="B77" s="54"/>
      <c r="C77" s="56"/>
      <c r="D77" s="95"/>
      <c r="E77" s="95"/>
      <c r="F77" s="95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</row>
    <row r="78" spans="1:83" s="125" customFormat="1" ht="24.75" customHeight="1" x14ac:dyDescent="0.2">
      <c r="A78" s="53"/>
      <c r="B78" s="54"/>
      <c r="C78" s="56"/>
      <c r="D78" s="95"/>
      <c r="E78" s="95"/>
      <c r="F78" s="95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</row>
    <row r="79" spans="1:83" s="125" customFormat="1" ht="24.75" customHeight="1" x14ac:dyDescent="0.2">
      <c r="A79" s="53"/>
      <c r="B79" s="54"/>
      <c r="C79" s="56"/>
      <c r="D79" s="95"/>
      <c r="E79" s="95"/>
      <c r="F79" s="95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</row>
    <row r="80" spans="1:83" s="125" customFormat="1" ht="24.75" customHeight="1" x14ac:dyDescent="0.2">
      <c r="A80" s="53"/>
      <c r="B80" s="54"/>
      <c r="C80" s="56"/>
      <c r="D80" s="95"/>
      <c r="E80" s="95"/>
      <c r="F80" s="95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</row>
    <row r="81" spans="1:83" s="125" customFormat="1" ht="24.75" customHeight="1" x14ac:dyDescent="0.2">
      <c r="A81" s="53"/>
      <c r="B81" s="54"/>
      <c r="C81" s="56"/>
      <c r="D81" s="95"/>
      <c r="E81" s="95"/>
      <c r="F81" s="95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</row>
    <row r="82" spans="1:83" s="125" customFormat="1" ht="24.75" customHeight="1" x14ac:dyDescent="0.2">
      <c r="A82" s="53"/>
      <c r="B82" s="54"/>
      <c r="C82" s="56"/>
      <c r="D82" s="95"/>
      <c r="E82" s="95"/>
      <c r="F82" s="95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</row>
    <row r="83" spans="1:83" s="125" customFormat="1" ht="24.75" customHeight="1" x14ac:dyDescent="0.2">
      <c r="A83" s="53"/>
      <c r="B83" s="54"/>
      <c r="C83" s="56"/>
      <c r="D83" s="95"/>
      <c r="E83" s="95"/>
      <c r="F83" s="95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</row>
    <row r="84" spans="1:83" s="125" customFormat="1" ht="24.75" customHeight="1" x14ac:dyDescent="0.2">
      <c r="A84" s="53"/>
      <c r="B84" s="54"/>
      <c r="C84" s="56"/>
      <c r="D84" s="95"/>
      <c r="E84" s="95"/>
      <c r="F84" s="95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</row>
    <row r="85" spans="1:83" s="125" customFormat="1" ht="24.75" customHeight="1" x14ac:dyDescent="0.2">
      <c r="A85" s="53"/>
      <c r="B85" s="54"/>
      <c r="C85" s="56"/>
      <c r="D85" s="95"/>
      <c r="E85" s="95"/>
      <c r="F85" s="9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</row>
    <row r="86" spans="1:83" s="125" customFormat="1" ht="24.75" customHeight="1" x14ac:dyDescent="0.2">
      <c r="A86" s="53"/>
      <c r="B86" s="54"/>
      <c r="C86" s="56"/>
      <c r="D86" s="95"/>
      <c r="E86" s="95"/>
      <c r="F86" s="9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</row>
    <row r="87" spans="1:83" s="125" customFormat="1" ht="24.75" customHeight="1" x14ac:dyDescent="0.2">
      <c r="A87" s="53"/>
      <c r="B87" s="54"/>
      <c r="C87" s="56"/>
      <c r="D87" s="95"/>
      <c r="E87" s="95"/>
      <c r="F87" s="95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</row>
    <row r="88" spans="1:83" s="125" customFormat="1" ht="24.75" customHeight="1" x14ac:dyDescent="0.2">
      <c r="A88" s="53"/>
      <c r="B88" s="54"/>
      <c r="C88" s="56"/>
      <c r="D88" s="95"/>
      <c r="E88" s="95"/>
      <c r="F88" s="95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</row>
    <row r="89" spans="1:83" s="125" customFormat="1" ht="24.75" customHeight="1" x14ac:dyDescent="0.2">
      <c r="A89" s="53"/>
      <c r="B89" s="54"/>
      <c r="C89" s="56"/>
      <c r="D89" s="95"/>
      <c r="E89" s="95"/>
      <c r="F89" s="95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</row>
    <row r="90" spans="1:83" s="125" customFormat="1" ht="24.75" customHeight="1" x14ac:dyDescent="0.2">
      <c r="A90" s="53"/>
      <c r="B90" s="54"/>
      <c r="C90" s="56"/>
      <c r="D90" s="95"/>
      <c r="E90" s="95"/>
      <c r="F90" s="95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</row>
    <row r="91" spans="1:83" s="125" customFormat="1" ht="24.75" customHeight="1" x14ac:dyDescent="0.2">
      <c r="A91" s="53"/>
      <c r="B91" s="54"/>
      <c r="C91" s="56"/>
      <c r="D91" s="95"/>
      <c r="E91" s="95"/>
      <c r="F91" s="95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</row>
    <row r="92" spans="1:83" s="125" customFormat="1" ht="24.75" customHeight="1" x14ac:dyDescent="0.2">
      <c r="A92" s="53"/>
      <c r="B92" s="54"/>
      <c r="C92" s="56"/>
      <c r="D92" s="95"/>
      <c r="E92" s="95"/>
      <c r="F92" s="95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</row>
    <row r="93" spans="1:83" s="125" customFormat="1" ht="24.75" customHeight="1" x14ac:dyDescent="0.2">
      <c r="A93" s="53"/>
      <c r="B93" s="54"/>
      <c r="C93" s="56"/>
      <c r="D93" s="95"/>
      <c r="E93" s="95"/>
      <c r="F93" s="95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</row>
    <row r="94" spans="1:83" s="125" customFormat="1" ht="24.75" customHeight="1" x14ac:dyDescent="0.2">
      <c r="A94" s="53"/>
      <c r="B94" s="54"/>
      <c r="C94" s="56"/>
      <c r="D94" s="95"/>
      <c r="E94" s="95"/>
      <c r="F94" s="95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</row>
    <row r="95" spans="1:83" s="125" customFormat="1" ht="24.75" customHeight="1" x14ac:dyDescent="0.2">
      <c r="A95" s="53"/>
      <c r="B95" s="54"/>
      <c r="C95" s="56"/>
      <c r="D95" s="95"/>
      <c r="E95" s="95"/>
      <c r="F95" s="95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</row>
    <row r="96" spans="1:83" s="125" customFormat="1" ht="24.75" customHeight="1" x14ac:dyDescent="0.2">
      <c r="A96" s="53"/>
      <c r="B96" s="54"/>
      <c r="C96" s="56"/>
      <c r="D96" s="95"/>
      <c r="E96" s="95"/>
      <c r="F96" s="95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</row>
    <row r="97" spans="1:83" s="125" customFormat="1" ht="24.75" customHeight="1" x14ac:dyDescent="0.2">
      <c r="A97" s="53"/>
      <c r="B97" s="54"/>
      <c r="C97" s="56"/>
      <c r="D97" s="95"/>
      <c r="E97" s="95"/>
      <c r="F97" s="95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</row>
    <row r="98" spans="1:83" s="125" customFormat="1" ht="24.75" customHeight="1" x14ac:dyDescent="0.2">
      <c r="A98" s="53"/>
      <c r="B98" s="54"/>
      <c r="C98" s="56"/>
      <c r="D98" s="95"/>
      <c r="E98" s="95"/>
      <c r="F98" s="95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</row>
    <row r="99" spans="1:83" s="125" customFormat="1" ht="24.75" customHeight="1" x14ac:dyDescent="0.2">
      <c r="A99" s="53"/>
      <c r="B99" s="54"/>
      <c r="C99" s="56"/>
      <c r="D99" s="95"/>
      <c r="E99" s="95"/>
      <c r="F99" s="95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</row>
    <row r="100" spans="1:83" s="125" customFormat="1" ht="24.75" customHeight="1" x14ac:dyDescent="0.2">
      <c r="A100" s="53"/>
      <c r="B100" s="54"/>
      <c r="C100" s="56"/>
      <c r="D100" s="95"/>
      <c r="E100" s="95"/>
      <c r="F100" s="95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</row>
    <row r="101" spans="1:83" s="125" customFormat="1" ht="24.75" customHeight="1" x14ac:dyDescent="0.2">
      <c r="A101" s="53"/>
      <c r="B101" s="54"/>
      <c r="C101" s="56"/>
      <c r="D101" s="95"/>
      <c r="E101" s="95"/>
      <c r="F101" s="95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</row>
    <row r="102" spans="1:83" s="125" customFormat="1" ht="24.75" customHeight="1" x14ac:dyDescent="0.2">
      <c r="A102" s="53"/>
      <c r="B102" s="54"/>
      <c r="C102" s="56"/>
      <c r="D102" s="95"/>
      <c r="E102" s="95"/>
      <c r="F102" s="95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</row>
  </sheetData>
  <sheetProtection sheet="1" objects="1" scenarios="1"/>
  <mergeCells count="65">
    <mergeCell ref="AB13:AE13"/>
    <mergeCell ref="I21:J21"/>
    <mergeCell ref="K21:L21"/>
    <mergeCell ref="AT10:AW10"/>
    <mergeCell ref="K17:L17"/>
    <mergeCell ref="O17:P17"/>
    <mergeCell ref="Q17:R17"/>
    <mergeCell ref="AN14:AQ14"/>
    <mergeCell ref="AB15:AE15"/>
    <mergeCell ref="Q11:R11"/>
    <mergeCell ref="AB1:BA1"/>
    <mergeCell ref="M21:N21"/>
    <mergeCell ref="O21:P21"/>
    <mergeCell ref="Q21:R21"/>
    <mergeCell ref="M11:N11"/>
    <mergeCell ref="AH12:AK12"/>
    <mergeCell ref="AB11:AE11"/>
    <mergeCell ref="AB5:AE5"/>
    <mergeCell ref="M17:N17"/>
    <mergeCell ref="AM2:AR2"/>
    <mergeCell ref="K3:L3"/>
    <mergeCell ref="C11:F11"/>
    <mergeCell ref="G11:H11"/>
    <mergeCell ref="I11:J11"/>
    <mergeCell ref="K11:L11"/>
    <mergeCell ref="G3:H3"/>
    <mergeCell ref="I3:J3"/>
    <mergeCell ref="AH8:AK8"/>
    <mergeCell ref="O11:P11"/>
    <mergeCell ref="AH20:AK20"/>
    <mergeCell ref="AB17:AE17"/>
    <mergeCell ref="AB19:AE19"/>
    <mergeCell ref="C21:F21"/>
    <mergeCell ref="G21:H21"/>
    <mergeCell ref="AH16:AK16"/>
    <mergeCell ref="AN30:AQ30"/>
    <mergeCell ref="AB27:AE27"/>
    <mergeCell ref="AH28:AK28"/>
    <mergeCell ref="AB33:AE33"/>
    <mergeCell ref="AB31:AE31"/>
    <mergeCell ref="C17:F17"/>
    <mergeCell ref="G17:H17"/>
    <mergeCell ref="I17:J17"/>
    <mergeCell ref="AH32:AK32"/>
    <mergeCell ref="AB29:AE29"/>
    <mergeCell ref="AH2:AK2"/>
    <mergeCell ref="AS2:AY2"/>
    <mergeCell ref="AB3:AE3"/>
    <mergeCell ref="AT26:AW26"/>
    <mergeCell ref="AB23:AE23"/>
    <mergeCell ref="AH24:AK24"/>
    <mergeCell ref="AB21:AE21"/>
    <mergeCell ref="AN22:AQ22"/>
    <mergeCell ref="AB9:AE9"/>
    <mergeCell ref="AB25:AE25"/>
    <mergeCell ref="AN6:AQ6"/>
    <mergeCell ref="AB7:AE7"/>
    <mergeCell ref="C1:R1"/>
    <mergeCell ref="S2:Y2"/>
    <mergeCell ref="AH4:AK4"/>
    <mergeCell ref="M3:N3"/>
    <mergeCell ref="O3:P3"/>
    <mergeCell ref="Q3:R3"/>
    <mergeCell ref="C3:F3"/>
    <mergeCell ref="AB2:AE2"/>
  </mergeCells>
  <phoneticPr fontId="0" type="noConversion"/>
  <pageMargins left="0.27559055118110237" right="0.3937007874015748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lista di qualificazione</vt:lpstr>
      <vt:lpstr>gironi</vt:lpstr>
      <vt:lpstr>tabellone eliminazione diretta</vt:lpstr>
      <vt:lpstr>gironi!Area_stampa</vt:lpstr>
      <vt:lpstr>'tabellone eliminazione diretta'!Area_stampa</vt:lpstr>
    </vt:vector>
  </TitlesOfParts>
  <Company>CENTRO SPORTIVO ITALIANO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Giovanni Codazzi</cp:lastModifiedBy>
  <cp:lastPrinted>2017-02-05T16:31:18Z</cp:lastPrinted>
  <dcterms:created xsi:type="dcterms:W3CDTF">2008-12-17T17:18:30Z</dcterms:created>
  <dcterms:modified xsi:type="dcterms:W3CDTF">2017-02-07T11:07:12Z</dcterms:modified>
</cp:coreProperties>
</file>