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40" yWindow="75" windowWidth="6960" windowHeight="9210" activeTab="1"/>
  </bookViews>
  <sheets>
    <sheet name="lista di qualificazione" sheetId="5" r:id="rId1"/>
    <sheet name="gironi" sheetId="1" r:id="rId2"/>
    <sheet name="tabellone eliminazione diretta" sheetId="3" r:id="rId3"/>
  </sheets>
  <definedNames>
    <definedName name="_xlnm.Print_Area" localSheetId="1">gironi!$A$1:$AR$46</definedName>
    <definedName name="_xlnm.Print_Area" localSheetId="2">'tabellone eliminazione diretta'!$AB$1:$AT$32</definedName>
  </definedNames>
  <calcPr calcId="145621"/>
</workbook>
</file>

<file path=xl/calcChain.xml><?xml version="1.0" encoding="utf-8"?>
<calcChain xmlns="http://schemas.openxmlformats.org/spreadsheetml/2006/main">
  <c r="A3" i="1" l="1"/>
  <c r="A16" i="1"/>
  <c r="A33" i="1"/>
  <c r="D5" i="1"/>
  <c r="AY6" i="1"/>
  <c r="BZ6" i="1"/>
  <c r="CA6" i="1"/>
  <c r="CB6" i="1"/>
  <c r="CE6" i="1"/>
  <c r="CF6" i="1"/>
  <c r="D6" i="1"/>
  <c r="BZ7" i="1"/>
  <c r="CA7" i="1"/>
  <c r="CE7" i="1"/>
  <c r="AQ6" i="1"/>
  <c r="CB7" i="1"/>
  <c r="CC7" i="1"/>
  <c r="BO6" i="1"/>
  <c r="BP6" i="1"/>
  <c r="BQ6" i="1"/>
  <c r="BT6" i="1"/>
  <c r="CC6" i="1"/>
  <c r="CD6" i="1"/>
  <c r="D7" i="1"/>
  <c r="S6" i="1"/>
  <c r="BZ8" i="1"/>
  <c r="CE8" i="1"/>
  <c r="CA8" i="1"/>
  <c r="CB8" i="1"/>
  <c r="BO7" i="1"/>
  <c r="BP7" i="1"/>
  <c r="BQ7" i="1"/>
  <c r="BT7" i="1"/>
  <c r="CD7" i="1"/>
  <c r="BO8" i="1"/>
  <c r="BP8" i="1"/>
  <c r="BQ8" i="1"/>
  <c r="BT8" i="1"/>
  <c r="BV8" i="1"/>
  <c r="CC8" i="1"/>
  <c r="CD8" i="1"/>
  <c r="BH10" i="1"/>
  <c r="D18" i="1"/>
  <c r="AY19" i="1"/>
  <c r="BZ19" i="1"/>
  <c r="CA19" i="1"/>
  <c r="CE19" i="1"/>
  <c r="BL19" i="1"/>
  <c r="CB19" i="1"/>
  <c r="CF19" i="1"/>
  <c r="D19" i="1"/>
  <c r="S18" i="1"/>
  <c r="BZ20" i="1"/>
  <c r="CA20" i="1"/>
  <c r="CB20" i="1"/>
  <c r="CF20" i="1"/>
  <c r="AR19" i="1"/>
  <c r="BO19" i="1"/>
  <c r="BV19" i="1"/>
  <c r="BP19" i="1"/>
  <c r="BQ19" i="1"/>
  <c r="BT19" i="1"/>
  <c r="CC19" i="1"/>
  <c r="CD19" i="1"/>
  <c r="D20" i="1"/>
  <c r="S19" i="1"/>
  <c r="BZ21" i="1"/>
  <c r="CF21" i="1"/>
  <c r="CA21" i="1"/>
  <c r="CB21" i="1"/>
  <c r="CE21" i="1"/>
  <c r="AR20" i="1"/>
  <c r="BO20" i="1"/>
  <c r="BQ20" i="1"/>
  <c r="BT20" i="1"/>
  <c r="BP20" i="1"/>
  <c r="CC20" i="1"/>
  <c r="CE20" i="1"/>
  <c r="CD20" i="1"/>
  <c r="BO21" i="1"/>
  <c r="BQ21" i="1"/>
  <c r="BT21" i="1"/>
  <c r="BP21" i="1"/>
  <c r="BV21" i="1"/>
  <c r="CC21" i="1"/>
  <c r="CD21" i="1"/>
  <c r="BH23" i="1"/>
  <c r="D35" i="1"/>
  <c r="S38" i="1"/>
  <c r="AV35" i="1"/>
  <c r="CA35" i="1"/>
  <c r="CB35" i="1"/>
  <c r="CC35" i="1"/>
  <c r="BO35" i="1"/>
  <c r="BV35" i="1"/>
  <c r="BP35" i="1"/>
  <c r="BQ35" i="1"/>
  <c r="BT35" i="1"/>
  <c r="CD35" i="1"/>
  <c r="CE35" i="1"/>
  <c r="D36" i="1"/>
  <c r="CA36" i="1"/>
  <c r="CB36" i="1"/>
  <c r="CC36" i="1"/>
  <c r="CA37" i="1"/>
  <c r="CB37" i="1"/>
  <c r="CC37" i="1"/>
  <c r="CA39" i="1"/>
  <c r="CB39" i="1"/>
  <c r="CC39" i="1"/>
  <c r="CG39" i="1"/>
  <c r="AR39" i="1"/>
  <c r="BO36" i="1"/>
  <c r="BV36" i="1"/>
  <c r="BP36" i="1"/>
  <c r="BQ36" i="1"/>
  <c r="BT36" i="1"/>
  <c r="CD36" i="1"/>
  <c r="CE36" i="1"/>
  <c r="D37" i="1"/>
  <c r="S35" i="1"/>
  <c r="BO37" i="1"/>
  <c r="BQ37" i="1"/>
  <c r="BT37" i="1"/>
  <c r="BP37" i="1"/>
  <c r="CD37" i="1"/>
  <c r="CE37" i="1"/>
  <c r="D38" i="1"/>
  <c r="AV38" i="1"/>
  <c r="S40" i="1"/>
  <c r="CA38" i="1"/>
  <c r="CF38" i="1"/>
  <c r="AQ38" i="1"/>
  <c r="CB38" i="1"/>
  <c r="CC38" i="1"/>
  <c r="CD38" i="1"/>
  <c r="BO38" i="1"/>
  <c r="BQ38" i="1"/>
  <c r="BT38" i="1"/>
  <c r="BV38" i="1"/>
  <c r="BP38" i="1"/>
  <c r="CE38" i="1"/>
  <c r="CD39" i="1"/>
  <c r="CE39" i="1"/>
  <c r="CA40" i="1"/>
  <c r="CB40" i="1"/>
  <c r="CC40" i="1"/>
  <c r="CD40" i="1"/>
  <c r="CE40" i="1"/>
  <c r="AB1" i="3"/>
  <c r="S4" i="3"/>
  <c r="T4" i="3"/>
  <c r="U4" i="3"/>
  <c r="V4" i="3"/>
  <c r="Y4" i="3"/>
  <c r="R4" i="3"/>
  <c r="AF14" i="3"/>
  <c r="W4" i="3"/>
  <c r="S5" i="3"/>
  <c r="T5" i="3"/>
  <c r="U5" i="3"/>
  <c r="V5" i="3"/>
  <c r="W5" i="3"/>
  <c r="S8" i="3"/>
  <c r="T8" i="3"/>
  <c r="Y8" i="3"/>
  <c r="U8" i="3"/>
  <c r="R8" i="3"/>
  <c r="AL12" i="3"/>
  <c r="V8" i="3"/>
  <c r="W8" i="3"/>
  <c r="S9" i="3"/>
  <c r="T9" i="3"/>
  <c r="U9" i="3"/>
  <c r="V9" i="3"/>
  <c r="W9" i="3"/>
  <c r="AI9" i="3"/>
  <c r="AK9" i="3"/>
  <c r="S12" i="3"/>
  <c r="Y12" i="3"/>
  <c r="R12" i="3"/>
  <c r="AR23" i="3"/>
  <c r="T12" i="3"/>
  <c r="U12" i="3"/>
  <c r="X12" i="3"/>
  <c r="Q12" i="3"/>
  <c r="V12" i="3"/>
  <c r="W12" i="3"/>
  <c r="AC12" i="3"/>
  <c r="AE12" i="3"/>
  <c r="AO16" i="3"/>
  <c r="AQ16" i="3"/>
  <c r="AC20" i="3"/>
  <c r="AE20" i="3"/>
  <c r="AI23" i="3"/>
  <c r="AK23" i="3"/>
  <c r="S39" i="1"/>
  <c r="S20" i="1"/>
  <c r="AY8" i="1"/>
  <c r="BV6" i="1"/>
  <c r="S36" i="1"/>
  <c r="AY20" i="1"/>
  <c r="BV7" i="1"/>
  <c r="BV37" i="1"/>
  <c r="BN19" i="1"/>
  <c r="BS19" i="1"/>
  <c r="BU19" i="1"/>
  <c r="AR9" i="3"/>
  <c r="AA12" i="3"/>
  <c r="AT17" i="3"/>
  <c r="CG37" i="1"/>
  <c r="AR37" i="1"/>
  <c r="AY36" i="1"/>
  <c r="CF37" i="1"/>
  <c r="AQ37" i="1"/>
  <c r="AY37" i="1"/>
  <c r="AQ20" i="1"/>
  <c r="BL20" i="1"/>
  <c r="BM19" i="1"/>
  <c r="X4" i="3"/>
  <c r="Q4" i="3"/>
  <c r="BL8" i="1"/>
  <c r="X5" i="3"/>
  <c r="Q5" i="3"/>
  <c r="Y5" i="3"/>
  <c r="R5" i="3"/>
  <c r="AF22" i="3"/>
  <c r="X9" i="3"/>
  <c r="Q9" i="3"/>
  <c r="Y9" i="3"/>
  <c r="R9" i="3"/>
  <c r="AL26" i="3"/>
  <c r="CF35" i="1"/>
  <c r="CG35" i="1"/>
  <c r="CF36" i="1"/>
  <c r="CF40" i="1"/>
  <c r="AQ40" i="1"/>
  <c r="CG40" i="1"/>
  <c r="AR40" i="1"/>
  <c r="S37" i="1"/>
  <c r="D39" i="1"/>
  <c r="BM21" i="1"/>
  <c r="AQ18" i="1"/>
  <c r="AZ19" i="1"/>
  <c r="CF39" i="1"/>
  <c r="AQ39" i="1"/>
  <c r="BA36" i="1"/>
  <c r="BM6" i="1"/>
  <c r="AQ7" i="1"/>
  <c r="CG38" i="1"/>
  <c r="AR38" i="1"/>
  <c r="AZ35" i="1"/>
  <c r="AY21" i="1"/>
  <c r="AV36" i="1"/>
  <c r="AR18" i="1"/>
  <c r="AZ21" i="1"/>
  <c r="BL21" i="1"/>
  <c r="AQ19" i="1"/>
  <c r="BM20" i="1"/>
  <c r="X8" i="3"/>
  <c r="Q8" i="3"/>
  <c r="S5" i="1"/>
  <c r="CF8" i="1"/>
  <c r="AR5" i="1"/>
  <c r="BV20" i="1"/>
  <c r="AY7" i="1"/>
  <c r="AQ5" i="1"/>
  <c r="AZ6" i="1"/>
  <c r="AV37" i="1"/>
  <c r="S7" i="1"/>
  <c r="CG36" i="1"/>
  <c r="CF7" i="1"/>
  <c r="BM8" i="1"/>
  <c r="D40" i="1"/>
  <c r="BF36" i="1"/>
  <c r="AF10" i="3"/>
  <c r="AA4" i="3"/>
  <c r="AH13" i="3"/>
  <c r="BB37" i="1"/>
  <c r="BB38" i="1"/>
  <c r="AQ36" i="1"/>
  <c r="BM38" i="1"/>
  <c r="BL36" i="1"/>
  <c r="BD19" i="1"/>
  <c r="BH19" i="1"/>
  <c r="AZ8" i="1"/>
  <c r="AR35" i="1"/>
  <c r="AW37" i="1"/>
  <c r="BM35" i="1"/>
  <c r="BL37" i="1"/>
  <c r="BM37" i="1"/>
  <c r="AQ35" i="1"/>
  <c r="BL35" i="1"/>
  <c r="BU8" i="1"/>
  <c r="BN8" i="1"/>
  <c r="BS8" i="1"/>
  <c r="AR7" i="1"/>
  <c r="BB6" i="1"/>
  <c r="BM7" i="1"/>
  <c r="AL6" i="3"/>
  <c r="AA8" i="3"/>
  <c r="AN10" i="3"/>
  <c r="AL20" i="3"/>
  <c r="AA9" i="3"/>
  <c r="AN24" i="3"/>
  <c r="BN20" i="1"/>
  <c r="BS20" i="1"/>
  <c r="BU20" i="1"/>
  <c r="BA20" i="1"/>
  <c r="BA21" i="1"/>
  <c r="BC21" i="1"/>
  <c r="BR21" i="1"/>
  <c r="BW21" i="1"/>
  <c r="BB20" i="1"/>
  <c r="BB19" i="1"/>
  <c r="BC19" i="1"/>
  <c r="BR19" i="1"/>
  <c r="BW19" i="1"/>
  <c r="AA5" i="3"/>
  <c r="AH21" i="3"/>
  <c r="AF18" i="3"/>
  <c r="BI37" i="1"/>
  <c r="BE37" i="1"/>
  <c r="BI36" i="1"/>
  <c r="BE36" i="1"/>
  <c r="BA35" i="1"/>
  <c r="BN21" i="1"/>
  <c r="BS21" i="1"/>
  <c r="BU21" i="1"/>
  <c r="AR6" i="1"/>
  <c r="BL7" i="1"/>
  <c r="AR36" i="1"/>
  <c r="AX38" i="1"/>
  <c r="BM36" i="1"/>
  <c r="BL38" i="1"/>
  <c r="BE35" i="1"/>
  <c r="AZ38" i="1"/>
  <c r="BH21" i="1"/>
  <c r="BD21" i="1"/>
  <c r="BB7" i="1"/>
  <c r="BL6" i="1"/>
  <c r="A23" i="1"/>
  <c r="AY23" i="1"/>
  <c r="AY25" i="1"/>
  <c r="BX21" i="1"/>
  <c r="BD8" i="1"/>
  <c r="BH8" i="1"/>
  <c r="BI38" i="1"/>
  <c r="BE38" i="1"/>
  <c r="BU36" i="1"/>
  <c r="BN36" i="1"/>
  <c r="BS36" i="1"/>
  <c r="AX36" i="1"/>
  <c r="BJ38" i="1"/>
  <c r="BF38" i="1"/>
  <c r="BC37" i="1"/>
  <c r="BR37" i="1"/>
  <c r="BW37" i="1"/>
  <c r="BD37" i="1"/>
  <c r="BG37" i="1"/>
  <c r="BJ37" i="1"/>
  <c r="BF37" i="1"/>
  <c r="BJ20" i="1"/>
  <c r="BF20" i="1"/>
  <c r="BN7" i="1"/>
  <c r="BS7" i="1"/>
  <c r="BU7" i="1"/>
  <c r="BI20" i="1"/>
  <c r="BK20" i="1"/>
  <c r="BC20" i="1"/>
  <c r="BR20" i="1"/>
  <c r="BW20" i="1"/>
  <c r="BE20" i="1"/>
  <c r="BG20" i="1"/>
  <c r="BA8" i="1"/>
  <c r="BA7" i="1"/>
  <c r="BF6" i="1"/>
  <c r="BJ6" i="1"/>
  <c r="BI35" i="1"/>
  <c r="BJ7" i="1"/>
  <c r="BF7" i="1"/>
  <c r="BF19" i="1"/>
  <c r="BG19" i="1"/>
  <c r="BJ19" i="1"/>
  <c r="BC38" i="1"/>
  <c r="BR38" i="1"/>
  <c r="BD38" i="1"/>
  <c r="BG38" i="1"/>
  <c r="BH38" i="1"/>
  <c r="BK38" i="1"/>
  <c r="BD6" i="1"/>
  <c r="BH6" i="1"/>
  <c r="BK6" i="1"/>
  <c r="BC6" i="1"/>
  <c r="BR6" i="1"/>
  <c r="BW6" i="1"/>
  <c r="BK19" i="1"/>
  <c r="BU35" i="1"/>
  <c r="BN35" i="1"/>
  <c r="BS35" i="1"/>
  <c r="BE21" i="1"/>
  <c r="BG21" i="1"/>
  <c r="BI21" i="1"/>
  <c r="BK21" i="1"/>
  <c r="AW35" i="1"/>
  <c r="BN38" i="1"/>
  <c r="BS38" i="1"/>
  <c r="BU38" i="1"/>
  <c r="BJ35" i="1"/>
  <c r="BF35" i="1"/>
  <c r="BN6" i="1"/>
  <c r="BS6" i="1"/>
  <c r="BU6" i="1"/>
  <c r="BN37" i="1"/>
  <c r="BS37" i="1"/>
  <c r="BU37" i="1"/>
  <c r="BJ36" i="1"/>
  <c r="BC35" i="1"/>
  <c r="BR35" i="1"/>
  <c r="BW35" i="1"/>
  <c r="BX37" i="1"/>
  <c r="BH35" i="1"/>
  <c r="BK35" i="1"/>
  <c r="BD35" i="1"/>
  <c r="BG35" i="1"/>
  <c r="BG6" i="1"/>
  <c r="BH37" i="1"/>
  <c r="BK37" i="1"/>
  <c r="BW38" i="1"/>
  <c r="BI8" i="1"/>
  <c r="BE8" i="1"/>
  <c r="BH36" i="1"/>
  <c r="BK36" i="1"/>
  <c r="BD36" i="1"/>
  <c r="BG36" i="1"/>
  <c r="BC36" i="1"/>
  <c r="BR36" i="1"/>
  <c r="BW36" i="1"/>
  <c r="BC8" i="1"/>
  <c r="BR8" i="1"/>
  <c r="BW8" i="1"/>
  <c r="BK8" i="1"/>
  <c r="BG8" i="1"/>
  <c r="BI7" i="1"/>
  <c r="BK7" i="1"/>
  <c r="BC7" i="1"/>
  <c r="BR7" i="1"/>
  <c r="BW7" i="1"/>
  <c r="BX6" i="1"/>
  <c r="BE7" i="1"/>
  <c r="BG7" i="1"/>
  <c r="AY24" i="1"/>
  <c r="BX20" i="1"/>
  <c r="BX19" i="1"/>
  <c r="AE23" i="1"/>
  <c r="AG23" i="1"/>
  <c r="AW20" i="1"/>
  <c r="AO23" i="1"/>
  <c r="Z23" i="1"/>
  <c r="AC23" i="1"/>
  <c r="AI23" i="1"/>
  <c r="AM23" i="1"/>
  <c r="AY12" i="1"/>
  <c r="BX8" i="1"/>
  <c r="AQ23" i="1"/>
  <c r="BX36" i="1"/>
  <c r="AV41" i="1"/>
  <c r="BX38" i="1"/>
  <c r="AV43" i="1"/>
  <c r="AZ23" i="1"/>
  <c r="BY19" i="1"/>
  <c r="A24" i="1"/>
  <c r="BY21" i="1"/>
  <c r="F9" i="3"/>
  <c r="AV42" i="1"/>
  <c r="AZ24" i="1"/>
  <c r="BY20" i="1"/>
  <c r="BA24" i="1"/>
  <c r="AZ25" i="1"/>
  <c r="AK23" i="1"/>
  <c r="A10" i="1"/>
  <c r="AY10" i="1"/>
  <c r="AY11" i="1"/>
  <c r="BX7" i="1"/>
  <c r="A11" i="1"/>
  <c r="A43" i="1"/>
  <c r="AV40" i="1"/>
  <c r="BX35" i="1"/>
  <c r="AI11" i="1"/>
  <c r="Z11" i="1"/>
  <c r="AC11" i="1"/>
  <c r="AW8" i="1"/>
  <c r="AM11" i="1"/>
  <c r="AG11" i="1"/>
  <c r="AO11" i="1"/>
  <c r="AE11" i="1"/>
  <c r="BA25" i="1"/>
  <c r="AH26" i="3"/>
  <c r="AB28" i="3"/>
  <c r="F12" i="3"/>
  <c r="BY38" i="1"/>
  <c r="AW43" i="1"/>
  <c r="AG24" i="1"/>
  <c r="AK24" i="1"/>
  <c r="Z24" i="1"/>
  <c r="AI24" i="1"/>
  <c r="AO24" i="1"/>
  <c r="AW21" i="1"/>
  <c r="D4" i="3"/>
  <c r="AC24" i="1"/>
  <c r="AM24" i="1"/>
  <c r="AQ24" i="1"/>
  <c r="AE24" i="1"/>
  <c r="AW41" i="1"/>
  <c r="BY36" i="1"/>
  <c r="AM10" i="1"/>
  <c r="AC10" i="1"/>
  <c r="Z10" i="1"/>
  <c r="AE10" i="1"/>
  <c r="AG10" i="1"/>
  <c r="AO10" i="1"/>
  <c r="AI10" i="1"/>
  <c r="AW7" i="1"/>
  <c r="BA23" i="1"/>
  <c r="A25" i="1"/>
  <c r="BY8" i="1"/>
  <c r="AZ12" i="1"/>
  <c r="A44" i="1"/>
  <c r="AW40" i="1"/>
  <c r="BY35" i="1"/>
  <c r="BY6" i="1"/>
  <c r="AC43" i="1"/>
  <c r="AE43" i="1"/>
  <c r="AG43" i="1"/>
  <c r="AK43" i="1"/>
  <c r="AM43" i="1"/>
  <c r="AO43" i="1"/>
  <c r="AV45" i="1"/>
  <c r="Z43" i="1"/>
  <c r="AI43" i="1"/>
  <c r="AZ11" i="1"/>
  <c r="BY7" i="1"/>
  <c r="AZ10" i="1"/>
  <c r="AW42" i="1"/>
  <c r="BY37" i="1"/>
  <c r="A12" i="1"/>
  <c r="BA10" i="1"/>
  <c r="AX43" i="1"/>
  <c r="BZ38" i="1"/>
  <c r="D5" i="3"/>
  <c r="AN23" i="3"/>
  <c r="BA12" i="1"/>
  <c r="AB10" i="3"/>
  <c r="Z25" i="1"/>
  <c r="AC25" i="1"/>
  <c r="AE25" i="1"/>
  <c r="AM25" i="1"/>
  <c r="AO25" i="1"/>
  <c r="AG25" i="1"/>
  <c r="AI25" i="1"/>
  <c r="AE44" i="1"/>
  <c r="AG44" i="1"/>
  <c r="AI44" i="1"/>
  <c r="AM44" i="1"/>
  <c r="AQ44" i="1"/>
  <c r="AV46" i="1"/>
  <c r="F4" i="3"/>
  <c r="AC44" i="1"/>
  <c r="Z44" i="1"/>
  <c r="AO44" i="1"/>
  <c r="AX42" i="1"/>
  <c r="BZ37" i="1"/>
  <c r="AK10" i="1"/>
  <c r="AK11" i="1"/>
  <c r="A45" i="1"/>
  <c r="BZ35" i="1"/>
  <c r="AX40" i="1"/>
  <c r="AQ11" i="1"/>
  <c r="D8" i="3"/>
  <c r="F5" i="3"/>
  <c r="BA11" i="1"/>
  <c r="AQ43" i="1"/>
  <c r="AQ10" i="1"/>
  <c r="AX41" i="1"/>
  <c r="BZ36" i="1"/>
  <c r="AY41" i="1"/>
  <c r="AB14" i="3"/>
  <c r="F8" i="3"/>
  <c r="AH6" i="3"/>
  <c r="AB4" i="3"/>
  <c r="D12" i="3"/>
  <c r="AK44" i="1"/>
  <c r="AK25" i="1"/>
  <c r="AE45" i="1"/>
  <c r="AG45" i="1"/>
  <c r="AI45" i="1"/>
  <c r="AM45" i="1"/>
  <c r="AQ45" i="1"/>
  <c r="AO45" i="1"/>
  <c r="Z45" i="1"/>
  <c r="AC45" i="1"/>
  <c r="AQ25" i="1"/>
  <c r="AB22" i="3"/>
  <c r="AY40" i="1"/>
  <c r="A46" i="1"/>
  <c r="AB18" i="3"/>
  <c r="D9" i="3"/>
  <c r="AY42" i="1"/>
  <c r="AY43" i="1"/>
  <c r="AC12" i="1"/>
  <c r="AE12" i="1"/>
  <c r="AG12" i="1"/>
  <c r="AK12" i="1"/>
  <c r="AI12" i="1"/>
  <c r="AM12" i="1"/>
  <c r="AO12" i="1"/>
  <c r="Z12" i="1"/>
  <c r="AH20" i="3"/>
  <c r="AC46" i="1"/>
  <c r="AE46" i="1"/>
  <c r="AM46" i="1"/>
  <c r="AO46" i="1"/>
  <c r="AI46" i="1"/>
  <c r="Z46" i="1"/>
  <c r="AG46" i="1"/>
  <c r="AK46" i="1"/>
  <c r="AQ12" i="1"/>
  <c r="AN9" i="3"/>
  <c r="AT16" i="3"/>
  <c r="AH12" i="3"/>
  <c r="AK45" i="1"/>
  <c r="AQ46" i="1"/>
</calcChain>
</file>

<file path=xl/sharedStrings.xml><?xml version="1.0" encoding="utf-8"?>
<sst xmlns="http://schemas.openxmlformats.org/spreadsheetml/2006/main" count="306" uniqueCount="118">
  <si>
    <t>Centro Sportivo Italiano</t>
  </si>
  <si>
    <t>Commissione Tecnica Nazionale</t>
  </si>
  <si>
    <t>Tav.</t>
  </si>
  <si>
    <t>Ora</t>
  </si>
  <si>
    <t>Incontri</t>
  </si>
  <si>
    <t>1° set</t>
  </si>
  <si>
    <t>2° set</t>
  </si>
  <si>
    <t>3° set</t>
  </si>
  <si>
    <t>4° set</t>
  </si>
  <si>
    <t>5° set</t>
  </si>
  <si>
    <t>ris.</t>
  </si>
  <si>
    <t>Funzioni Partite</t>
  </si>
  <si>
    <t>partite vinte</t>
  </si>
  <si>
    <t>partite perse</t>
  </si>
  <si>
    <t>set</t>
  </si>
  <si>
    <t>punti</t>
  </si>
  <si>
    <t>conta set</t>
  </si>
  <si>
    <t>A</t>
  </si>
  <si>
    <t>-</t>
  </si>
  <si>
    <t>PART 1</t>
  </si>
  <si>
    <t>PART.2</t>
  </si>
  <si>
    <t>PART.3</t>
  </si>
  <si>
    <t>PUNTI classifica</t>
  </si>
  <si>
    <t>set vinti</t>
  </si>
  <si>
    <t>diff set</t>
  </si>
  <si>
    <t>punti vinti</t>
  </si>
  <si>
    <t>punti persi</t>
  </si>
  <si>
    <t>diff punti</t>
  </si>
  <si>
    <t>punti clas</t>
  </si>
  <si>
    <t>set 1</t>
  </si>
  <si>
    <t>set 2</t>
  </si>
  <si>
    <t>set 3</t>
  </si>
  <si>
    <t>set 4</t>
  </si>
  <si>
    <t>set 5</t>
  </si>
  <si>
    <t>conta VC</t>
  </si>
  <si>
    <t>conta pc</t>
  </si>
  <si>
    <t>C</t>
  </si>
  <si>
    <t>qualificati</t>
  </si>
  <si>
    <t>B</t>
  </si>
  <si>
    <t>Classifica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</si>
  <si>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</si>
  <si>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</si>
  <si>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</si>
  <si>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</si>
  <si>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</si>
  <si>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</si>
  <si>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</si>
  <si>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</si>
  <si>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</si>
  <si>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Primo classificato</t>
  </si>
  <si>
    <t>Secondo classificato</t>
  </si>
  <si>
    <t>Girone 2</t>
  </si>
  <si>
    <t>Girone 1</t>
  </si>
  <si>
    <t>Girone 3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</si>
  <si>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</si>
  <si>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</si>
  <si>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</si>
  <si>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</si>
  <si>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</si>
  <si>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6° in Classifica Generale</t>
  </si>
  <si>
    <t>7° in Classifica Generale</t>
  </si>
  <si>
    <t>8° in Classifica Generale</t>
  </si>
  <si>
    <t>9° in Classifica Generale</t>
  </si>
  <si>
    <t>10° in Classifica Generale</t>
  </si>
  <si>
    <t>ELENCO PARTITE</t>
  </si>
  <si>
    <t>QUARTI</t>
  </si>
  <si>
    <t>SEMIFINALI</t>
  </si>
  <si>
    <t>FINALE</t>
  </si>
  <si>
    <t>QUARTI DI FINALE</t>
  </si>
  <si>
    <t>SEMIFINALE</t>
  </si>
  <si>
    <t>Funzioni Classifica</t>
  </si>
  <si>
    <t>Tav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</si>
  <si>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</si>
  <si>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</si>
  <si>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</si>
  <si>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</si>
  <si>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</si>
  <si>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</si>
  <si>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</si>
  <si>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</si>
  <si>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</si>
  <si>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</si>
  <si>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</si>
  <si>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TOTALE</t>
  </si>
  <si>
    <t>tot 2° cla</t>
  </si>
  <si>
    <t>tot 3° cla</t>
  </si>
  <si>
    <t>tot 4° cla</t>
  </si>
  <si>
    <t>D</t>
  </si>
  <si>
    <t>E</t>
  </si>
  <si>
    <t>Terzo Classificato</t>
  </si>
  <si>
    <t>Quarto classificato</t>
  </si>
  <si>
    <t>F</t>
  </si>
  <si>
    <t>FINALISSIMA</t>
  </si>
  <si>
    <t>X</t>
  </si>
  <si>
    <t>funzioni classifica</t>
  </si>
  <si>
    <t>part 1</t>
  </si>
  <si>
    <t>part 2</t>
  </si>
  <si>
    <t>part 3</t>
  </si>
  <si>
    <t>tot vinte</t>
  </si>
  <si>
    <t>part3</t>
  </si>
  <si>
    <t>tot perse</t>
  </si>
  <si>
    <t>set persi</t>
  </si>
  <si>
    <t>TOT</t>
  </si>
  <si>
    <t>2° cl</t>
  </si>
  <si>
    <t>3° cl</t>
  </si>
  <si>
    <t>Terzo classificato</t>
  </si>
  <si>
    <t>--</t>
  </si>
  <si>
    <t>Cat.  RAGAZZI/E</t>
  </si>
  <si>
    <t>D'ANIELLO MATTIA - TT S. POLO (PR)</t>
  </si>
  <si>
    <t>BLUNDETTO GIACOMO - O. CRISTO RE (RE)</t>
  </si>
  <si>
    <t>AGAZZI ANDREA - V. CASALGRANDE (RE)</t>
  </si>
  <si>
    <t>SALTINI ANDREA - TT ARSENAL (RE)</t>
  </si>
  <si>
    <t>VANNUCCI AURORA - TT S. POLO (PR)</t>
  </si>
  <si>
    <t>BARUFFALDI THOMAS - O. CRISTO RE (RE)</t>
  </si>
  <si>
    <t>PAVESI SAUL -TT S. POLO (PR)</t>
  </si>
  <si>
    <t>ARDIOLI NICOLAS - O. CRISTO RE (RE)</t>
  </si>
  <si>
    <t>CAMELLINI TOMASI ALEX - TT ARSENAL (RE)</t>
  </si>
  <si>
    <t>TAMPELLA GIACOMO - TT LUGO/ARSENAL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</si>
</sst>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"/>
  </numFmts>
  <fonts count="19" x14ac:knownFonts="1">
    <font>
      <sz val="10"/>
      <name val="Arial"/>
    </font>
    <font>
      <b/>
      <sz val="14"/>
      <name val="Berlin Sans FB Demi"/>
      <family val="2"/>
    </font>
    <font>
      <b/>
      <sz val="10"/>
      <name val="Arial"/>
      <family val="2"/>
    </font>
    <font>
      <b/>
      <sz val="12"/>
      <name val="Berlin Sans FB Dem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 Black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0" xfId="0" applyFill="1" applyProtection="1"/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shrinkToFit="1"/>
    </xf>
    <xf numFmtId="0" fontId="0" fillId="3" borderId="8" xfId="0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28" xfId="0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1" fontId="10" fillId="0" borderId="32" xfId="0" applyNumberFormat="1" applyFont="1" applyFill="1" applyBorder="1" applyAlignment="1" applyProtection="1">
      <alignment horizontal="center" vertical="center"/>
    </xf>
    <xf numFmtId="0" fontId="13" fillId="0" borderId="33" xfId="0" applyFont="1" applyBorder="1" applyAlignment="1">
      <alignment vertical="center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2" fontId="13" fillId="3" borderId="27" xfId="0" applyNumberFormat="1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2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2" fontId="13" fillId="3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>
      <alignment vertical="center" wrapText="1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2" fontId="13" fillId="3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 applyProtection="1">
      <alignment vertical="center"/>
      <protection locked="0"/>
    </xf>
    <xf numFmtId="165" fontId="0" fillId="0" borderId="0" xfId="0" applyNumberFormat="1" applyProtection="1"/>
    <xf numFmtId="0" fontId="9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65" fontId="9" fillId="0" borderId="1" xfId="0" applyNumberFormat="1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vertical="center" shrinkToFit="1"/>
    </xf>
    <xf numFmtId="165" fontId="0" fillId="0" borderId="1" xfId="0" applyNumberFormat="1" applyBorder="1" applyAlignment="1">
      <alignment vertical="center" shrinkToFit="1"/>
    </xf>
    <xf numFmtId="2" fontId="0" fillId="3" borderId="44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13" fillId="0" borderId="45" xfId="0" applyFont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3" fillId="0" borderId="46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165" fontId="0" fillId="0" borderId="0" xfId="0" applyNumberFormat="1"/>
    <xf numFmtId="0" fontId="12" fillId="8" borderId="40" xfId="0" applyFont="1" applyFill="1" applyBorder="1" applyAlignment="1" applyProtection="1">
      <alignment vertical="center"/>
      <protection locked="0"/>
    </xf>
    <xf numFmtId="0" fontId="12" fillId="0" borderId="3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vertical="center"/>
    </xf>
    <xf numFmtId="0" fontId="13" fillId="0" borderId="49" xfId="0" applyFont="1" applyFill="1" applyBorder="1" applyAlignment="1">
      <alignment horizontal="left" vertical="center" wrapText="1"/>
    </xf>
    <xf numFmtId="0" fontId="13" fillId="0" borderId="50" xfId="0" applyNumberFormat="1" applyFont="1" applyBorder="1" applyAlignment="1">
      <alignment horizontal="left" vertical="center" wrapText="1"/>
    </xf>
    <xf numFmtId="0" fontId="5" fillId="0" borderId="50" xfId="0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>
      <alignment horizontal="right" vertical="center"/>
    </xf>
    <xf numFmtId="0" fontId="13" fillId="0" borderId="51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Font="1" applyProtection="1"/>
    <xf numFmtId="165" fontId="2" fillId="0" borderId="0" xfId="0" applyNumberFormat="1" applyFont="1" applyProtection="1"/>
    <xf numFmtId="49" fontId="0" fillId="0" borderId="0" xfId="0" applyNumberFormat="1" applyAlignment="1" applyProtection="1">
      <alignment horizontal="left" vertical="center"/>
    </xf>
    <xf numFmtId="165" fontId="0" fillId="0" borderId="0" xfId="0" applyNumberFormat="1" applyAlignment="1" applyProtection="1">
      <alignment horizontal="center"/>
    </xf>
    <xf numFmtId="0" fontId="0" fillId="0" borderId="50" xfId="0" applyBorder="1" applyProtection="1"/>
    <xf numFmtId="0" fontId="0" fillId="0" borderId="0" xfId="0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2" fontId="0" fillId="3" borderId="52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55" xfId="0" applyFont="1" applyBorder="1" applyAlignment="1" applyProtection="1">
      <alignment vertical="center" shrinkToFit="1"/>
    </xf>
    <xf numFmtId="165" fontId="8" fillId="0" borderId="1" xfId="0" applyNumberFormat="1" applyFont="1" applyBorder="1" applyAlignment="1" applyProtection="1">
      <alignment horizontal="center" vertical="center" shrinkToFit="1"/>
    </xf>
    <xf numFmtId="165" fontId="8" fillId="0" borderId="56" xfId="0" applyNumberFormat="1" applyFont="1" applyBorder="1" applyAlignment="1" applyProtection="1">
      <alignment horizontal="center" vertical="center" shrinkToFit="1"/>
    </xf>
    <xf numFmtId="165" fontId="0" fillId="0" borderId="1" xfId="0" applyNumberForma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left" vertical="center"/>
    </xf>
    <xf numFmtId="0" fontId="2" fillId="9" borderId="53" xfId="0" applyFont="1" applyFill="1" applyBorder="1" applyAlignment="1" applyProtection="1">
      <alignment horizontal="center" vertical="center"/>
    </xf>
    <xf numFmtId="0" fontId="0" fillId="9" borderId="53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/>
    </xf>
    <xf numFmtId="0" fontId="0" fillId="4" borderId="54" xfId="0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 shrinkToFit="1"/>
    </xf>
    <xf numFmtId="49" fontId="2" fillId="0" borderId="47" xfId="0" applyNumberFormat="1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65" fontId="0" fillId="0" borderId="0" xfId="0" applyNumberFormat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49" fontId="0" fillId="0" borderId="20" xfId="0" applyNumberFormat="1" applyBorder="1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0" fillId="0" borderId="22" xfId="0" applyNumberForma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1" fontId="0" fillId="2" borderId="0" xfId="0" quotePrefix="1" applyNumberForma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62" xfId="0" applyFont="1" applyBorder="1" applyAlignment="1" applyProtection="1">
      <alignment horizontal="center" vertical="center" wrapText="1" shrinkToFit="1"/>
    </xf>
    <xf numFmtId="0" fontId="9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54" xfId="0" applyFont="1" applyFill="1" applyBorder="1" applyAlignment="1" applyProtection="1">
      <alignment horizontal="left" vertical="center"/>
    </xf>
    <xf numFmtId="0" fontId="9" fillId="0" borderId="6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165" fontId="7" fillId="0" borderId="53" xfId="0" applyNumberFormat="1" applyFont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/>
    </xf>
    <xf numFmtId="165" fontId="7" fillId="0" borderId="54" xfId="0" applyNumberFormat="1" applyFont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6" fillId="0" borderId="59" xfId="0" applyFont="1" applyFill="1" applyBorder="1" applyAlignment="1" applyProtection="1">
      <alignment horizontal="left" vertical="center" wrapText="1"/>
      <protection locked="0"/>
    </xf>
    <xf numFmtId="0" fontId="16" fillId="0" borderId="46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left" vertical="center" wrapText="1"/>
    </xf>
    <xf numFmtId="0" fontId="17" fillId="0" borderId="18" xfId="0" applyFont="1" applyFill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44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16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48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165" fontId="2" fillId="0" borderId="5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7" fillId="0" borderId="6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0" xfId="0" applyNumberFormat="1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50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7" sqref="B7"/>
    </sheetView>
  </sheetViews>
  <sheetFormatPr defaultRowHeight="14.25" x14ac:dyDescent="0.2"/>
  <cols>
    <col min="1" max="1" width="4.28515625" style="45" customWidth="1"/>
    <col min="2" max="2" width="53.28515625" style="44" customWidth="1"/>
    <col min="3" max="3" width="25.5703125" style="44" bestFit="1" customWidth="1"/>
    <col min="4" max="16384" width="9.140625" style="44"/>
  </cols>
  <sheetData>
    <row r="1" spans="1:5" ht="27.75" customHeight="1" x14ac:dyDescent="0.2">
      <c r="A1" s="207" t="s">
        <v>107</v>
      </c>
      <c r="B1" s="207"/>
      <c r="C1" s="207"/>
      <c r="D1" s="43"/>
      <c r="E1" s="43"/>
    </row>
    <row r="3" spans="1:5" ht="15" customHeight="1" thickBot="1" x14ac:dyDescent="0.25">
      <c r="B3" s="46" t="s">
        <v>40</v>
      </c>
    </row>
    <row r="4" spans="1:5" ht="15" customHeight="1" x14ac:dyDescent="0.2">
      <c r="A4" s="47">
        <v>1</v>
      </c>
      <c r="B4" s="48" t="s">
        <v>108</v>
      </c>
      <c r="C4" s="49" t="s">
        <v>54</v>
      </c>
    </row>
    <row r="5" spans="1:5" ht="15" customHeight="1" x14ac:dyDescent="0.2">
      <c r="A5" s="50">
        <v>2</v>
      </c>
      <c r="B5" s="51" t="s">
        <v>111</v>
      </c>
      <c r="C5" s="52" t="s">
        <v>55</v>
      </c>
    </row>
    <row r="6" spans="1:5" ht="15" customHeight="1" x14ac:dyDescent="0.2">
      <c r="A6" s="50">
        <v>3</v>
      </c>
      <c r="B6" s="51" t="s">
        <v>114</v>
      </c>
      <c r="C6" s="52" t="s">
        <v>56</v>
      </c>
    </row>
    <row r="7" spans="1:5" x14ac:dyDescent="0.2">
      <c r="A7" s="50">
        <v>4</v>
      </c>
      <c r="B7" s="103" t="s">
        <v>117</v>
      </c>
      <c r="C7" s="52" t="s">
        <v>57</v>
      </c>
    </row>
    <row r="8" spans="1:5" x14ac:dyDescent="0.2">
      <c r="A8" s="50">
        <v>5</v>
      </c>
      <c r="B8" s="103" t="s">
        <v>113</v>
      </c>
      <c r="C8" s="52" t="s">
        <v>58</v>
      </c>
    </row>
    <row r="9" spans="1:5" x14ac:dyDescent="0.2">
      <c r="A9" s="50">
        <v>6</v>
      </c>
      <c r="B9" s="103" t="s">
        <v>110</v>
      </c>
      <c r="C9" s="52" t="s">
        <v>59</v>
      </c>
    </row>
    <row r="10" spans="1:5" x14ac:dyDescent="0.2">
      <c r="A10" s="50">
        <v>7</v>
      </c>
      <c r="B10" s="51" t="s">
        <v>116</v>
      </c>
      <c r="C10" s="52" t="s">
        <v>60</v>
      </c>
    </row>
    <row r="11" spans="1:5" x14ac:dyDescent="0.2">
      <c r="A11" s="50">
        <v>8</v>
      </c>
      <c r="B11" s="51" t="s">
        <v>112</v>
      </c>
      <c r="C11" s="52" t="s">
        <v>61</v>
      </c>
    </row>
    <row r="12" spans="1:5" x14ac:dyDescent="0.2">
      <c r="A12" s="50">
        <v>9</v>
      </c>
      <c r="B12" s="51" t="s">
        <v>109</v>
      </c>
      <c r="C12" s="52" t="s">
        <v>62</v>
      </c>
    </row>
    <row r="13" spans="1:5" ht="15" thickBot="1" x14ac:dyDescent="0.25">
      <c r="A13" s="146">
        <v>10</v>
      </c>
      <c r="B13" s="145" t="s">
        <v>115</v>
      </c>
      <c r="C13" s="147" t="s">
        <v>63</v>
      </c>
    </row>
  </sheetData>
  <sheetProtection sheet="1" objects="1" scenarios="1"/>
  <mergeCells count="1"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showGridLines="0" tabSelected="1" view="pageBreakPreview" topLeftCell="A7" zoomScale="75" zoomScaleNormal="75" workbookViewId="0">
      <selection activeCell="BB42" sqref="BB42"/>
    </sheetView>
  </sheetViews>
  <sheetFormatPr defaultRowHeight="12.75" x14ac:dyDescent="0.2"/>
  <cols>
    <col min="1" max="2" width="5.7109375" customWidth="1"/>
    <col min="3" max="3" width="2.5703125" customWidth="1"/>
    <col min="4" max="16" width="1.7109375" customWidth="1"/>
    <col min="17" max="17" width="3.85546875" customWidth="1"/>
    <col min="18" max="31" width="1.7109375" customWidth="1"/>
    <col min="32" max="32" width="3.85546875" customWidth="1"/>
    <col min="33" max="44" width="2.7109375" customWidth="1"/>
    <col min="45" max="47" width="2.7109375" style="5" customWidth="1"/>
    <col min="48" max="49" width="10.7109375" style="143" customWidth="1"/>
    <col min="50" max="53" width="10.7109375" style="5" customWidth="1"/>
    <col min="54" max="54" width="6.7109375" style="5" customWidth="1"/>
    <col min="55" max="55" width="10.85546875" style="5" customWidth="1"/>
    <col min="56" max="63" width="6.7109375" customWidth="1"/>
    <col min="64" max="78" width="12.28515625" style="144" customWidth="1"/>
    <col min="79" max="85" width="9.28515625" bestFit="1" customWidth="1"/>
  </cols>
  <sheetData>
    <row r="1" spans="1:84" s="157" customFormat="1" ht="24" customHeight="1" x14ac:dyDescent="0.2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1"/>
      <c r="AT1" s="1"/>
      <c r="AU1" s="1"/>
      <c r="AV1" s="1"/>
      <c r="AW1" s="1"/>
      <c r="AX1" s="1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</row>
    <row r="2" spans="1:84" s="157" customFormat="1" ht="24" customHeight="1" x14ac:dyDescent="0.2">
      <c r="A2" s="288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"/>
      <c r="AT2" s="2"/>
      <c r="AU2" s="2"/>
      <c r="AV2" s="2"/>
      <c r="AW2" s="2"/>
      <c r="AX2" s="2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</row>
    <row r="3" spans="1:84" s="5" customFormat="1" ht="24" customHeight="1" x14ac:dyDescent="0.2">
      <c r="A3" s="217" t="str">
        <f>REPT('lista di qualificazione'!A1,1)</f>
        <v>Cat.  RAGAZZI/E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 t="s">
        <v>52</v>
      </c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9"/>
      <c r="AL3" s="219"/>
      <c r="AM3" s="219"/>
      <c r="AN3" s="219"/>
      <c r="AO3" s="219"/>
      <c r="AP3" s="219"/>
      <c r="AQ3" s="219"/>
      <c r="AR3" s="219"/>
      <c r="AS3" s="3"/>
      <c r="AT3" s="3"/>
      <c r="AU3" s="3"/>
      <c r="AV3" s="3"/>
      <c r="AW3" s="3"/>
      <c r="AX3" s="3"/>
      <c r="AY3" s="159"/>
      <c r="AZ3" s="4"/>
      <c r="BA3" s="4"/>
      <c r="BB3" s="4"/>
      <c r="BC3" s="4"/>
      <c r="BL3" s="160">
        <v>1E-4</v>
      </c>
      <c r="BM3" s="104"/>
      <c r="BN3" s="160">
        <v>0.1</v>
      </c>
      <c r="BO3" s="160">
        <v>9.9999999999999995E-7</v>
      </c>
      <c r="BP3" s="104"/>
      <c r="BQ3" s="160">
        <v>1E-3</v>
      </c>
      <c r="BR3" s="160">
        <v>100000</v>
      </c>
      <c r="BS3" s="104"/>
      <c r="BT3" s="104"/>
      <c r="BU3" s="104"/>
      <c r="BV3" s="104"/>
      <c r="BW3" s="104"/>
      <c r="BX3" s="104"/>
      <c r="BY3" s="104"/>
      <c r="CF3" s="161"/>
    </row>
    <row r="4" spans="1:84" s="5" customFormat="1" ht="24" customHeight="1" x14ac:dyDescent="0.2">
      <c r="A4" s="7" t="s">
        <v>2</v>
      </c>
      <c r="B4" s="7" t="s">
        <v>3</v>
      </c>
      <c r="C4" s="246" t="s">
        <v>4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23" t="s">
        <v>5</v>
      </c>
      <c r="AH4" s="223"/>
      <c r="AI4" s="223" t="s">
        <v>6</v>
      </c>
      <c r="AJ4" s="223"/>
      <c r="AK4" s="223" t="s">
        <v>7</v>
      </c>
      <c r="AL4" s="223"/>
      <c r="AM4" s="223" t="s">
        <v>8</v>
      </c>
      <c r="AN4" s="223"/>
      <c r="AO4" s="223" t="s">
        <v>9</v>
      </c>
      <c r="AP4" s="223"/>
      <c r="AQ4" s="240" t="s">
        <v>10</v>
      </c>
      <c r="AR4" s="240"/>
      <c r="AS4" s="9"/>
      <c r="AT4" s="9"/>
      <c r="AU4" s="9"/>
      <c r="AV4" s="9"/>
      <c r="AW4" s="9"/>
      <c r="AX4" s="162"/>
      <c r="AY4" s="159"/>
      <c r="AZ4" s="241" t="s">
        <v>11</v>
      </c>
      <c r="BA4" s="241"/>
      <c r="BB4" s="241"/>
      <c r="BC4" s="241"/>
      <c r="BD4" s="225" t="s">
        <v>12</v>
      </c>
      <c r="BE4" s="226"/>
      <c r="BF4" s="226"/>
      <c r="BG4" s="227"/>
      <c r="BH4" s="228" t="s">
        <v>13</v>
      </c>
      <c r="BI4" s="229"/>
      <c r="BJ4" s="229"/>
      <c r="BK4" s="230"/>
      <c r="BL4" s="231" t="s">
        <v>14</v>
      </c>
      <c r="BM4" s="232"/>
      <c r="BN4" s="233"/>
      <c r="BO4" s="231" t="s">
        <v>15</v>
      </c>
      <c r="BP4" s="232"/>
      <c r="BQ4" s="233"/>
      <c r="BR4" s="239" t="s">
        <v>94</v>
      </c>
      <c r="BS4" s="239"/>
      <c r="BT4" s="239"/>
      <c r="BU4" s="239"/>
      <c r="BV4" s="239"/>
      <c r="BW4" s="239"/>
      <c r="BX4" s="239"/>
      <c r="BY4" s="239"/>
      <c r="BZ4" s="220" t="s">
        <v>16</v>
      </c>
      <c r="CA4" s="221"/>
      <c r="CB4" s="221"/>
      <c r="CC4" s="221"/>
      <c r="CD4" s="221"/>
      <c r="CE4" s="10"/>
      <c r="CF4" s="11"/>
    </row>
    <row r="5" spans="1:84" s="5" customFormat="1" ht="30" customHeight="1" x14ac:dyDescent="0.2">
      <c r="A5" s="163">
        <v>6</v>
      </c>
      <c r="B5" s="164">
        <v>9</v>
      </c>
      <c r="C5" s="165" t="s">
        <v>17</v>
      </c>
      <c r="D5" s="234" t="str">
        <f>REPT('lista di qualificazione'!B4,1)</f>
        <v>D'ANIELLO MATTIA - TT S. POLO (PR)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  <c r="R5" s="166" t="s">
        <v>18</v>
      </c>
      <c r="S5" s="280" t="str">
        <f>REPT(D6,1)</f>
        <v>BLUNDETTO GIACOMO - O. CRISTO RE (RE)</v>
      </c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2"/>
      <c r="AG5" s="12">
        <v>11</v>
      </c>
      <c r="AH5" s="13">
        <v>1</v>
      </c>
      <c r="AI5" s="14">
        <v>11</v>
      </c>
      <c r="AJ5" s="15">
        <v>6</v>
      </c>
      <c r="AK5" s="12">
        <v>11</v>
      </c>
      <c r="AL5" s="13">
        <v>2</v>
      </c>
      <c r="AM5" s="14"/>
      <c r="AN5" s="15"/>
      <c r="AO5" s="12"/>
      <c r="AP5" s="16"/>
      <c r="AQ5" s="17">
        <f t="shared" ref="AQ5:AR7" si="0">IF(AG5="","",IF(AG5&lt;&gt;"",CE6))</f>
        <v>3</v>
      </c>
      <c r="AR5" s="17">
        <f t="shared" si="0"/>
        <v>0</v>
      </c>
      <c r="AS5" s="18"/>
      <c r="AT5" s="18"/>
      <c r="AU5" s="18"/>
      <c r="AV5" s="18"/>
      <c r="AY5" s="159"/>
      <c r="AZ5" s="167" t="s">
        <v>19</v>
      </c>
      <c r="BA5" s="168" t="s">
        <v>20</v>
      </c>
      <c r="BB5" s="169" t="s">
        <v>21</v>
      </c>
      <c r="BC5" s="170" t="s">
        <v>22</v>
      </c>
      <c r="BD5" s="171" t="s">
        <v>95</v>
      </c>
      <c r="BE5" s="171" t="s">
        <v>96</v>
      </c>
      <c r="BF5" s="171" t="s">
        <v>97</v>
      </c>
      <c r="BG5" s="172" t="s">
        <v>98</v>
      </c>
      <c r="BH5" s="171" t="s">
        <v>95</v>
      </c>
      <c r="BI5" s="171" t="s">
        <v>96</v>
      </c>
      <c r="BJ5" s="171" t="s">
        <v>99</v>
      </c>
      <c r="BK5" s="171" t="s">
        <v>100</v>
      </c>
      <c r="BL5" s="173" t="s">
        <v>23</v>
      </c>
      <c r="BM5" s="173" t="s">
        <v>101</v>
      </c>
      <c r="BN5" s="173" t="s">
        <v>24</v>
      </c>
      <c r="BO5" s="174" t="s">
        <v>25</v>
      </c>
      <c r="BP5" s="174" t="s">
        <v>26</v>
      </c>
      <c r="BQ5" s="174" t="s">
        <v>27</v>
      </c>
      <c r="BR5" s="175" t="s">
        <v>28</v>
      </c>
      <c r="BS5" s="175" t="s">
        <v>24</v>
      </c>
      <c r="BT5" s="175" t="s">
        <v>27</v>
      </c>
      <c r="BU5" s="175" t="s">
        <v>23</v>
      </c>
      <c r="BV5" s="175" t="s">
        <v>25</v>
      </c>
      <c r="BW5" s="176" t="s">
        <v>102</v>
      </c>
      <c r="BX5" s="177" t="s">
        <v>103</v>
      </c>
      <c r="BY5" s="177" t="s">
        <v>104</v>
      </c>
      <c r="BZ5" s="19" t="s">
        <v>29</v>
      </c>
      <c r="CA5" s="19" t="s">
        <v>30</v>
      </c>
      <c r="CB5" s="19" t="s">
        <v>31</v>
      </c>
      <c r="CC5" s="19" t="s">
        <v>32</v>
      </c>
      <c r="CD5" s="19" t="s">
        <v>33</v>
      </c>
      <c r="CE5" s="19" t="s">
        <v>34</v>
      </c>
      <c r="CF5" s="19" t="s">
        <v>35</v>
      </c>
    </row>
    <row r="6" spans="1:84" s="5" customFormat="1" ht="30" customHeight="1" x14ac:dyDescent="0.2">
      <c r="A6" s="20">
        <v>6</v>
      </c>
      <c r="B6" s="21"/>
      <c r="C6" s="178" t="s">
        <v>36</v>
      </c>
      <c r="D6" s="283" t="str">
        <f>REPT('lista di qualificazione'!B12,1)</f>
        <v>BLUNDETTO GIACOMO - O. CRISTO RE (RE)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  <c r="R6" s="179" t="s">
        <v>18</v>
      </c>
      <c r="S6" s="285" t="str">
        <f>REPT(D7,1)</f>
        <v>AGAZZI ANDREA - V. CASALGRANDE (RE)</v>
      </c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7"/>
      <c r="AG6" s="22">
        <v>10</v>
      </c>
      <c r="AH6" s="23">
        <v>12</v>
      </c>
      <c r="AI6" s="24">
        <v>11</v>
      </c>
      <c r="AJ6" s="25">
        <v>3</v>
      </c>
      <c r="AK6" s="22">
        <v>11</v>
      </c>
      <c r="AL6" s="23">
        <v>4</v>
      </c>
      <c r="AM6" s="24">
        <v>11</v>
      </c>
      <c r="AN6" s="25">
        <v>6</v>
      </c>
      <c r="AO6" s="22"/>
      <c r="AP6" s="25"/>
      <c r="AQ6" s="17">
        <f t="shared" si="0"/>
        <v>3</v>
      </c>
      <c r="AR6" s="17">
        <f t="shared" si="0"/>
        <v>1</v>
      </c>
      <c r="AS6" s="18"/>
      <c r="AT6" s="18"/>
      <c r="AU6" s="18"/>
      <c r="AV6" s="18"/>
      <c r="AW6" s="222" t="s">
        <v>37</v>
      </c>
      <c r="AX6" s="222"/>
      <c r="AY6" s="180" t="str">
        <f>REPT(D5,1)</f>
        <v>D'ANIELLO MATTIA - TT S. POLO (PR)</v>
      </c>
      <c r="AZ6" s="7" t="str">
        <f>IF(AQ5="","0",IF(AQ5&gt;AR5,"2",IF(AQ5&lt;AR5,"0")))</f>
        <v>2</v>
      </c>
      <c r="BA6" s="26"/>
      <c r="BB6" s="7" t="str">
        <f>IF(AR7="","0",IF(AQ7&gt;AR7,"0",IF(AQ7&lt;AR7,"2")))</f>
        <v>2</v>
      </c>
      <c r="BC6" s="181">
        <f>SUM(AZ6+BB6)</f>
        <v>4</v>
      </c>
      <c r="BD6" s="8" t="str">
        <f>IF(AZ6&gt;AZ8,"1",IF(AZ6&lt;AZ8,"0","0"))</f>
        <v>1</v>
      </c>
      <c r="BE6" s="27"/>
      <c r="BF6" s="8" t="str">
        <f>IF(BB6&gt;BB7,"1",IF(BB6&lt;BB7,"0","0"))</f>
        <v>1</v>
      </c>
      <c r="BG6" s="182">
        <f>SUM(BD6+BF6)</f>
        <v>2</v>
      </c>
      <c r="BH6" s="8" t="str">
        <f>IF(AZ6&lt;AZ8,"1",IF(AZ6&gt;AZ8,"0","0"))</f>
        <v>0</v>
      </c>
      <c r="BI6" s="27"/>
      <c r="BJ6" s="8" t="str">
        <f>IF(BB6&lt;BB7,"1",IF(BB6&gt;BB7,"0","0"))</f>
        <v>0</v>
      </c>
      <c r="BK6" s="183">
        <f>SUM(BH6+BJ6)</f>
        <v>0</v>
      </c>
      <c r="BL6" s="184">
        <f>SUM(CE6+CF8)</f>
        <v>6</v>
      </c>
      <c r="BM6" s="184">
        <f>SUM(CE8+CF6)</f>
        <v>0</v>
      </c>
      <c r="BN6" s="184">
        <f>SUM(BL6-BM6)</f>
        <v>6</v>
      </c>
      <c r="BO6" s="184">
        <f>SUM(AG5+AI5+AK5+AM5+AO5+AH7+AJ7+AL7+AN7+AP7)</f>
        <v>66</v>
      </c>
      <c r="BP6" s="184">
        <f>SUM(AH5+AJ5+AL5+AN5+AP5+AG7+AI7+AK7+AM7+AO7)</f>
        <v>22</v>
      </c>
      <c r="BQ6" s="184">
        <f>SUM(BO6-BP6)</f>
        <v>44</v>
      </c>
      <c r="BR6" s="185">
        <f>BC6*BR3</f>
        <v>400000</v>
      </c>
      <c r="BS6" s="185">
        <f>SUM(BN6*BN3)</f>
        <v>0.60000000000000009</v>
      </c>
      <c r="BT6" s="185">
        <f>SUM(BQ6*BQ3)</f>
        <v>4.3999999999999997E-2</v>
      </c>
      <c r="BU6" s="185">
        <f>SUM(BL6*BL3)</f>
        <v>6.0000000000000006E-4</v>
      </c>
      <c r="BV6" s="185">
        <f>SUM(BO6*BO3)</f>
        <v>6.5999999999999992E-5</v>
      </c>
      <c r="BW6" s="185">
        <f>SUM(BR6+BS6+BT6+BU6+BV6)</f>
        <v>400000.64466599998</v>
      </c>
      <c r="BX6" s="185" t="str">
        <f>IF(BW6&lt;MAX(BW6:BW8),BW6,"")</f>
        <v/>
      </c>
      <c r="BY6" s="185" t="str">
        <f>IF(BX6&lt;MAX(BX6:BX8),BX6,"")</f>
        <v/>
      </c>
      <c r="BZ6" s="28" t="str">
        <f>IF(AND(AG5&lt;&gt;"",AH5&lt;&gt;""),IF(AG5&gt;AH5,"c","f"),0)</f>
        <v>c</v>
      </c>
      <c r="CA6" s="28" t="str">
        <f>IF(AND(AI5&lt;&gt;"",AJ5&lt;&gt;""),IF(AI5&gt;AJ5,"c","f"),0)</f>
        <v>c</v>
      </c>
      <c r="CB6" s="28" t="str">
        <f>IF(AND(AK5&lt;&gt;"",AL5&lt;&gt;""),IF(AK5&gt;AL5,"c","f"),0)</f>
        <v>c</v>
      </c>
      <c r="CC6" s="28">
        <f>IF(AND(AM5&lt;&gt;"",AN5&lt;&gt;""),IF(AM5&gt;AN5,"c","f"),0)</f>
        <v>0</v>
      </c>
      <c r="CD6" s="28">
        <f>IF(AND(AO5&lt;&gt;"",AP5&lt;&gt;""),IF(AO5&gt;AP5,"c","f"),0)</f>
        <v>0</v>
      </c>
      <c r="CE6" s="28">
        <f>COUNTIF(BZ6:CD6,"c")</f>
        <v>3</v>
      </c>
      <c r="CF6" s="28">
        <f>COUNTIF(BZ6:CD6,"f")</f>
        <v>0</v>
      </c>
    </row>
    <row r="7" spans="1:84" s="5" customFormat="1" ht="30" customHeight="1" x14ac:dyDescent="0.2">
      <c r="A7" s="29">
        <v>6</v>
      </c>
      <c r="B7" s="30"/>
      <c r="C7" s="186" t="s">
        <v>38</v>
      </c>
      <c r="D7" s="274" t="str">
        <f>REPT('lista di qualificazione'!B9,1)</f>
        <v>AGAZZI ANDREA - V. CASALGRANDE (RE)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  <c r="R7" s="187" t="s">
        <v>18</v>
      </c>
      <c r="S7" s="276" t="str">
        <f>REPT(D5,1)</f>
        <v>D'ANIELLO MATTIA - TT S. POLO (PR)</v>
      </c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8"/>
      <c r="AG7" s="31">
        <v>4</v>
      </c>
      <c r="AH7" s="32">
        <v>11</v>
      </c>
      <c r="AI7" s="33">
        <v>4</v>
      </c>
      <c r="AJ7" s="34">
        <v>11</v>
      </c>
      <c r="AK7" s="31">
        <v>5</v>
      </c>
      <c r="AL7" s="32">
        <v>11</v>
      </c>
      <c r="AM7" s="33"/>
      <c r="AN7" s="34"/>
      <c r="AO7" s="31"/>
      <c r="AP7" s="34"/>
      <c r="AQ7" s="17">
        <f t="shared" si="0"/>
        <v>0</v>
      </c>
      <c r="AR7" s="17">
        <f t="shared" si="0"/>
        <v>3</v>
      </c>
      <c r="AS7" s="18"/>
      <c r="AT7" s="18"/>
      <c r="AU7" s="18"/>
      <c r="AV7" s="18"/>
      <c r="AW7" s="214" t="str">
        <f>A10</f>
        <v>D'ANIELLO MATTIA - TT S. POLO (PR)</v>
      </c>
      <c r="AX7" s="215"/>
      <c r="AY7" s="180" t="str">
        <f>REPT(D7,1)</f>
        <v>AGAZZI ANDREA - V. CASALGRANDE (RE)</v>
      </c>
      <c r="AZ7" s="26"/>
      <c r="BA7" s="7" t="str">
        <f>IF(AQ6="","0",IF(AR6&gt;AQ6,"2",IF(AR6&lt;AQ6,"0")))</f>
        <v>0</v>
      </c>
      <c r="BB7" s="7" t="str">
        <f>IF(AQ7="","0",IF(AQ7&gt;AR7,"2",IF(AQ7&lt;AR7,"0")))</f>
        <v>0</v>
      </c>
      <c r="BC7" s="188">
        <f>SUM(BA7+BB7)</f>
        <v>0</v>
      </c>
      <c r="BD7" s="189"/>
      <c r="BE7" s="8" t="str">
        <f>IF(BA7&gt;BA8,"1",IF(BA7&lt;BA8,"0","0"))</f>
        <v>0</v>
      </c>
      <c r="BF7" s="8" t="str">
        <f>IF(BB7&gt;BB6,"1",IF(BB7&lt;BB6,"0","0"))</f>
        <v>0</v>
      </c>
      <c r="BG7" s="182">
        <f>SUM(BE7+BF7)</f>
        <v>0</v>
      </c>
      <c r="BH7" s="27"/>
      <c r="BI7" s="8" t="str">
        <f>IF(BA7&lt;BA8,"1",IF(BA7&gt;BA8,"0","0"))</f>
        <v>1</v>
      </c>
      <c r="BJ7" s="8" t="str">
        <f>IF(BB7&lt;BB6,"1",IF(BB7&gt;BB6,"0","0"))</f>
        <v>1</v>
      </c>
      <c r="BK7" s="183">
        <f>SUM(BI7+BJ7)</f>
        <v>2</v>
      </c>
      <c r="BL7" s="184">
        <f>SUM(CE8+CF7)</f>
        <v>1</v>
      </c>
      <c r="BM7" s="184">
        <f>SUM(CE7+CF8)</f>
        <v>6</v>
      </c>
      <c r="BN7" s="184">
        <f>SUM(BL7-BM7)</f>
        <v>-5</v>
      </c>
      <c r="BO7" s="184">
        <f>SUM(AH6+AJ6+AL6+AN6+AP6+AG7+AI7+AK7+AM7+AO7)</f>
        <v>38</v>
      </c>
      <c r="BP7" s="184">
        <f>SUM(AG6+AI6+AK6+AM6+AO6+AH7+AJ7+AL7+AN7+AP7)</f>
        <v>76</v>
      </c>
      <c r="BQ7" s="184">
        <f>SUM(BO7-BP7)</f>
        <v>-38</v>
      </c>
      <c r="BR7" s="185">
        <f>BC7*BR3</f>
        <v>0</v>
      </c>
      <c r="BS7" s="185">
        <f>SUM(BN7*BN3)</f>
        <v>-0.5</v>
      </c>
      <c r="BT7" s="185">
        <f>SUM(BQ7*BQ3)</f>
        <v>-3.7999999999999999E-2</v>
      </c>
      <c r="BU7" s="185">
        <f>SUM(BL7*BL3)</f>
        <v>1E-4</v>
      </c>
      <c r="BV7" s="185">
        <f>SUM(BO7*BO3)</f>
        <v>3.7999999999999995E-5</v>
      </c>
      <c r="BW7" s="185">
        <f>SUM(BR7+BS7+BT7+BU7+BV7)</f>
        <v>-0.53786200000000006</v>
      </c>
      <c r="BX7" s="185">
        <f>IF(BW7&lt;MAX(BW6:BW8),BW7,"")</f>
        <v>-0.53786200000000006</v>
      </c>
      <c r="BY7" s="185">
        <f>IF(BX7&lt;MAX(BX6:BX8),BX7,"")</f>
        <v>-0.53786200000000006</v>
      </c>
      <c r="BZ7" s="28" t="str">
        <f>IF(AND(AG6&lt;&gt;"",AH6&lt;&gt;""),IF(AG6&gt;AH6,"c","f"),0)</f>
        <v>f</v>
      </c>
      <c r="CA7" s="28" t="str">
        <f>IF(AND(AI6&lt;&gt;"",AJ6&lt;&gt;""),IF(AI6&gt;AJ6,"c","f"),0)</f>
        <v>c</v>
      </c>
      <c r="CB7" s="28" t="str">
        <f>IF(AND(AK6&lt;&gt;"",AL6&lt;&gt;""),IF(AK6&gt;AL6,"c","f"),0)</f>
        <v>c</v>
      </c>
      <c r="CC7" s="28" t="str">
        <f>IF(AND(AM6&lt;&gt;"",AN6&lt;&gt;""),IF(AM6&gt;AN6,"c","f"),0)</f>
        <v>c</v>
      </c>
      <c r="CD7" s="28">
        <f>IF(AND(AO6&lt;&gt;"",AP6&lt;&gt;""),IF(AO6&gt;AP6,"c","f"),0)</f>
        <v>0</v>
      </c>
      <c r="CE7" s="28">
        <f>COUNTIF(BZ7:CD7,"c")</f>
        <v>3</v>
      </c>
      <c r="CF7" s="28">
        <f>COUNTIF(BZ7:CD7,"f")</f>
        <v>1</v>
      </c>
    </row>
    <row r="8" spans="1:84" s="5" customFormat="1" ht="24" customHeight="1" thickBot="1" x14ac:dyDescent="0.25">
      <c r="A8" s="279" t="s">
        <v>39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6"/>
      <c r="AT8" s="6"/>
      <c r="AU8" s="6"/>
      <c r="AV8" s="6"/>
      <c r="AW8" s="214" t="str">
        <f>A11</f>
        <v>BLUNDETTO GIACOMO - O. CRISTO RE (RE)</v>
      </c>
      <c r="AX8" s="215"/>
      <c r="AY8" s="180" t="str">
        <f>REPT(D6,1)</f>
        <v>BLUNDETTO GIACOMO - O. CRISTO RE (RE)</v>
      </c>
      <c r="AZ8" s="190" t="str">
        <f>IF(AR5="","0",IF(AQ5&gt;AR5,"0", IF(AR5&gt;AQ5,"2")))</f>
        <v>0</v>
      </c>
      <c r="BA8" s="190" t="str">
        <f>IF(AQ6="","0",IF(AQ6&gt;AR6,"2",IF(AQ6&lt;AR6,"0")))</f>
        <v>2</v>
      </c>
      <c r="BB8" s="26"/>
      <c r="BC8" s="181">
        <f>SUM(AZ8+BA8)</f>
        <v>2</v>
      </c>
      <c r="BD8" s="8" t="str">
        <f>IF(AZ8&gt;AZ6,"1",IF(AZ8&lt;AZ6,"0","0"))</f>
        <v>0</v>
      </c>
      <c r="BE8" s="8" t="str">
        <f>IF(BA8&gt;BA7,"1",IF(BA8&lt;BA7,"0","0"))</f>
        <v>1</v>
      </c>
      <c r="BF8" s="27"/>
      <c r="BG8" s="182">
        <f>SUM(BD8+BE8)</f>
        <v>1</v>
      </c>
      <c r="BH8" s="8" t="str">
        <f>IF(AZ8&lt;AZ6,"1",IF(AZ8&gt;AZ6,"0","0"))</f>
        <v>1</v>
      </c>
      <c r="BI8" s="8" t="str">
        <f>IF(BA8&lt;BA7,"1",IF(BA8&gt;BA7,"0","0"))</f>
        <v>0</v>
      </c>
      <c r="BJ8" s="27"/>
      <c r="BK8" s="183">
        <f>SUM(BH8+BI8)</f>
        <v>1</v>
      </c>
      <c r="BL8" s="184">
        <f>SUM(CF6+CE7)</f>
        <v>3</v>
      </c>
      <c r="BM8" s="184">
        <f>SUM(CE6+CF7)</f>
        <v>4</v>
      </c>
      <c r="BN8" s="184">
        <f>SUM(BL8-BM8)</f>
        <v>-1</v>
      </c>
      <c r="BO8" s="184">
        <f>SUM(AH5+AJ5+AL5+AN5+AP5+AG6+AI6+AK6+AM6+AO6)</f>
        <v>52</v>
      </c>
      <c r="BP8" s="184">
        <f>SUM(AG5+AI5+AK5+AM5+AO5+AH6+AJ6+AL6+AN6+AP6)</f>
        <v>58</v>
      </c>
      <c r="BQ8" s="184">
        <f>SUM(BO8-BP8)</f>
        <v>-6</v>
      </c>
      <c r="BR8" s="185">
        <f>BC8*BR3</f>
        <v>200000</v>
      </c>
      <c r="BS8" s="185">
        <f>SUM(BN8*BN3)</f>
        <v>-0.1</v>
      </c>
      <c r="BT8" s="185">
        <f>SUM(BQ8*BQ3)</f>
        <v>-6.0000000000000001E-3</v>
      </c>
      <c r="BU8" s="185">
        <f>SUM(BL8*BL3)</f>
        <v>3.0000000000000003E-4</v>
      </c>
      <c r="BV8" s="185">
        <f>SUM(BO8*BO3)</f>
        <v>5.1999999999999997E-5</v>
      </c>
      <c r="BW8" s="185">
        <f>SUM(BR8+BS8+BT8+BU8+BV8)</f>
        <v>199999.894352</v>
      </c>
      <c r="BX8" s="185">
        <f>IF(BW8&lt;MAX(BW6:BW8),BW8,"")</f>
        <v>199999.894352</v>
      </c>
      <c r="BY8" s="185" t="str">
        <f>IF(BX8&lt;MAX(BX6:BX8),BX8,"")</f>
        <v/>
      </c>
      <c r="BZ8" s="28" t="str">
        <f>IF(AND(AG7&lt;&gt;"",AH7&lt;&gt;""),IF(AG7&gt;AH7,"c","f"),0)</f>
        <v>f</v>
      </c>
      <c r="CA8" s="28" t="str">
        <f>IF(AND(AI7&lt;&gt;"",AJ7&lt;&gt;""),IF(AI7&gt;AJ7,"c","f"),0)</f>
        <v>f</v>
      </c>
      <c r="CB8" s="28" t="str">
        <f>IF(AND(AK7&lt;&gt;"",AL7&lt;&gt;""),IF(AK7&gt;AL7,"c","f"),0)</f>
        <v>f</v>
      </c>
      <c r="CC8" s="28">
        <f>IF(AND(AM7&lt;&gt;"",AN7&lt;&gt;""),IF(AM7&gt;AN7,"c","f"),0)</f>
        <v>0</v>
      </c>
      <c r="CD8" s="28">
        <f>IF(AND(AO7&lt;&gt;"",AP7&lt;&gt;""),IF(AO7&gt;AP7,"c","f"),0)</f>
        <v>0</v>
      </c>
      <c r="CE8" s="28">
        <f>COUNTIF(BZ8:CD8,"c")</f>
        <v>0</v>
      </c>
      <c r="CF8" s="28">
        <f>COUNTIF(BZ8:CD8,"f")</f>
        <v>3</v>
      </c>
    </row>
    <row r="9" spans="1:84" s="5" customFormat="1" ht="24" customHeight="1" x14ac:dyDescent="0.2">
      <c r="A9" s="242" t="s">
        <v>40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4"/>
      <c r="Z9" s="208" t="s">
        <v>41</v>
      </c>
      <c r="AA9" s="245"/>
      <c r="AB9" s="209"/>
      <c r="AC9" s="208" t="s">
        <v>42</v>
      </c>
      <c r="AD9" s="209"/>
      <c r="AE9" s="208" t="s">
        <v>43</v>
      </c>
      <c r="AF9" s="209"/>
      <c r="AG9" s="208" t="s">
        <v>44</v>
      </c>
      <c r="AH9" s="209"/>
      <c r="AI9" s="208" t="s">
        <v>45</v>
      </c>
      <c r="AJ9" s="209"/>
      <c r="AK9" s="208" t="s">
        <v>24</v>
      </c>
      <c r="AL9" s="209"/>
      <c r="AM9" s="208" t="s">
        <v>46</v>
      </c>
      <c r="AN9" s="209"/>
      <c r="AO9" s="208" t="s">
        <v>47</v>
      </c>
      <c r="AP9" s="209"/>
      <c r="AQ9" s="210" t="s">
        <v>48</v>
      </c>
      <c r="AR9" s="211"/>
      <c r="AS9" s="35"/>
      <c r="AT9" s="35"/>
      <c r="AU9" s="35"/>
      <c r="AV9" s="35"/>
      <c r="AW9" s="35"/>
      <c r="AX9" s="191"/>
      <c r="AY9" s="192" t="s">
        <v>49</v>
      </c>
      <c r="AZ9" s="193" t="s">
        <v>50</v>
      </c>
      <c r="BA9" s="194" t="s">
        <v>105</v>
      </c>
      <c r="BB9" s="36"/>
      <c r="BD9" s="195"/>
      <c r="BE9" s="195"/>
      <c r="BF9" s="196"/>
      <c r="BG9" s="196"/>
      <c r="BH9" s="196"/>
      <c r="BI9" s="196"/>
      <c r="BJ9" s="196"/>
      <c r="BK9" s="196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6"/>
      <c r="CA9" s="196"/>
      <c r="CB9" s="196"/>
      <c r="CC9" s="196"/>
      <c r="CD9" s="196"/>
    </row>
    <row r="10" spans="1:84" s="5" customFormat="1" ht="24" customHeight="1" x14ac:dyDescent="0.2">
      <c r="A10" s="268" t="str">
        <f>IF(BW6=MAX(BW6:BW8),AY6,IF(BW7=MAX(BW6:BW8),AY7,IF(BW8=MAX(BW6:BW8),AY8,D5)))</f>
        <v>D'ANIELLO MATTIA - TT S. POLO (PR)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70"/>
      <c r="Z10" s="271">
        <f>IF(A10=AY6,BC6,IF(A10=AY7,BC7,IF(A10=AY8,BC8,"0")))</f>
        <v>4</v>
      </c>
      <c r="AA10" s="272"/>
      <c r="AB10" s="273"/>
      <c r="AC10" s="212">
        <f>IF(A10=AY6,BG6,IF(A10=AY7,BG7,IF(A10=AY8,BG8,"0")))</f>
        <v>2</v>
      </c>
      <c r="AD10" s="213"/>
      <c r="AE10" s="212">
        <f>IF(A10=AY6,BK6,IF(A10=AY7,BK7,IF(A10=AY8,BK8,"0")))</f>
        <v>0</v>
      </c>
      <c r="AF10" s="213"/>
      <c r="AG10" s="212">
        <f>IF(A10=AY6,BL6,IF(A10=AY7,BL7,IF(A10=AY8,BL8,"0")))</f>
        <v>6</v>
      </c>
      <c r="AH10" s="213"/>
      <c r="AI10" s="212">
        <f>IF(A10=AY6,BM6,IF(A10=AY7,BM7,IF(A10=AY8,BM8,"0")))</f>
        <v>0</v>
      </c>
      <c r="AJ10" s="213"/>
      <c r="AK10" s="212">
        <f>SUM(AG10-AI10)</f>
        <v>6</v>
      </c>
      <c r="AL10" s="213"/>
      <c r="AM10" s="212">
        <f>IF(A10=AY6,BO6,IF(A10=AY7,BO7,IF(A10=AY8,BO8,"0")))</f>
        <v>66</v>
      </c>
      <c r="AN10" s="213"/>
      <c r="AO10" s="212">
        <f>IF(A10=AY6,BP6,IF(A10=AY7,BP7,IF(A10=AY8,BP8,"0")))</f>
        <v>22</v>
      </c>
      <c r="AP10" s="213"/>
      <c r="AQ10" s="212">
        <f>SUM(AM10-AO10)</f>
        <v>44</v>
      </c>
      <c r="AR10" s="216"/>
      <c r="AS10" s="37"/>
      <c r="AT10" s="37"/>
      <c r="AU10" s="37"/>
      <c r="AV10" s="37"/>
      <c r="AW10" s="37"/>
      <c r="AX10" s="198"/>
      <c r="AY10" s="199" t="str">
        <f>IF(BW6=MAX(BW6:BW8),AY6,"")</f>
        <v>D'ANIELLO MATTIA - TT S. POLO (PR)</v>
      </c>
      <c r="AZ10" s="38" t="str">
        <f>IF(BX6=MAX(BX6:BX8),AY6,"")</f>
        <v/>
      </c>
      <c r="BA10" s="39" t="str">
        <f>IF(BY6=MAX(BY6:BY8),AY6,"")</f>
        <v/>
      </c>
      <c r="BB10" s="37"/>
      <c r="BD10" s="37"/>
      <c r="BE10" s="37"/>
      <c r="BF10" s="196"/>
      <c r="BG10" s="196"/>
      <c r="BH10" s="40" t="str">
        <f>IF(BG10="1","0",IF(BG10="0","1",""))</f>
        <v/>
      </c>
      <c r="BI10" s="196"/>
      <c r="BJ10" s="196"/>
      <c r="BK10" s="196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6"/>
      <c r="CA10" s="196"/>
      <c r="CB10" s="196"/>
      <c r="CC10" s="196"/>
      <c r="CD10" s="196"/>
    </row>
    <row r="11" spans="1:84" s="5" customFormat="1" ht="24" customHeight="1" x14ac:dyDescent="0.2">
      <c r="A11" s="268" t="str">
        <f>IF(BX6=MAX(BX6:BX8),AY6,IF(BX7=MAX(BX6:BX8),AY7,IF(BX8=MAX(BX6:BX8),AY8,D6)))</f>
        <v>BLUNDETTO GIACOMO - O. CRISTO RE (RE)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70"/>
      <c r="Z11" s="271">
        <f>IF(A11=AY6,BC6,IF(A11=AY7,BC7,IF(A11=AY8,BC8,"0")))</f>
        <v>2</v>
      </c>
      <c r="AA11" s="272"/>
      <c r="AB11" s="273"/>
      <c r="AC11" s="212">
        <f>IF(A11=AY6,BG6,IF(A11=AY7,BG7,IF(A11=AY8,BG8,"0")))</f>
        <v>1</v>
      </c>
      <c r="AD11" s="213"/>
      <c r="AE11" s="212">
        <f>IF(A11=AY6,BK6,IF(A11=AY7,BK7,IF(A11=AY8,BK8,"0")))</f>
        <v>1</v>
      </c>
      <c r="AF11" s="213"/>
      <c r="AG11" s="212">
        <f>IF(A11=AY6,BL6,IF(A11=AY7,BL7,IF(A11=AY8,BL8,"0")))</f>
        <v>3</v>
      </c>
      <c r="AH11" s="213"/>
      <c r="AI11" s="212">
        <f>IF(A11=AY6,BM6,IF(A11=AY7,BM7,IF(A11=AY8,BM8,"0")))</f>
        <v>4</v>
      </c>
      <c r="AJ11" s="213"/>
      <c r="AK11" s="212">
        <f>SUM(AG11-AI11)</f>
        <v>-1</v>
      </c>
      <c r="AL11" s="213"/>
      <c r="AM11" s="212">
        <f>IF(A11=AY6,BO6,IF(A11=AY7,BO7,IF(A11=AY8,BO8,"0")))</f>
        <v>52</v>
      </c>
      <c r="AN11" s="213"/>
      <c r="AO11" s="212">
        <f>IF(A11=AY6,BP6,IF(A11=AY7,BP7,IF(A11=AY8,BP8,"0")))</f>
        <v>58</v>
      </c>
      <c r="AP11" s="213"/>
      <c r="AQ11" s="212">
        <f>SUM(AM11-AO11)</f>
        <v>-6</v>
      </c>
      <c r="AR11" s="216"/>
      <c r="AS11" s="37"/>
      <c r="AT11" s="37"/>
      <c r="AU11" s="37"/>
      <c r="AV11" s="37"/>
      <c r="AW11" s="37"/>
      <c r="AX11" s="198"/>
      <c r="AY11" s="199" t="str">
        <f>IF(BW7=MAX(BW6:BW8),AY7,"")</f>
        <v/>
      </c>
      <c r="AZ11" s="38" t="str">
        <f>IF(BX7=MAX(BX6:BX8),AY7,"")</f>
        <v/>
      </c>
      <c r="BA11" s="39" t="str">
        <f>IF(BY7=MAX(BY6:BY8),AY7,"")</f>
        <v>AGAZZI ANDREA - V. CASALGRANDE (RE)</v>
      </c>
      <c r="BB11" s="37"/>
      <c r="BD11" s="37"/>
      <c r="BE11" s="37"/>
      <c r="BF11" s="40"/>
      <c r="BG11" s="40"/>
      <c r="BH11" s="40"/>
      <c r="BI11" s="40"/>
      <c r="BJ11" s="40"/>
      <c r="BK11" s="4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40"/>
      <c r="CA11" s="40"/>
      <c r="CB11" s="40"/>
      <c r="CC11" s="40"/>
      <c r="CD11" s="40"/>
    </row>
    <row r="12" spans="1:84" s="5" customFormat="1" ht="24" customHeight="1" thickBot="1" x14ac:dyDescent="0.25">
      <c r="A12" s="289" t="str">
        <f>IF(BY6=MAX(BY6:BY8),AY6,IF(BY7=MAX(BY6:BY8),AY7,IF(BY8=MAX(BY6:BY8),AY8,D7)))</f>
        <v>AGAZZI ANDREA - V. CASALGRANDE (RE)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1"/>
      <c r="Z12" s="292">
        <f>IF(A12=AY6,BC6,IF(A12=AY7,BC7,IF(A12=AY8,BC8,"0")))</f>
        <v>0</v>
      </c>
      <c r="AA12" s="293"/>
      <c r="AB12" s="294"/>
      <c r="AC12" s="263">
        <f>IF(A12=AY6,BG6,IF(A12=AY7,BG7,IF(A12=AY8,BG8,"0")))</f>
        <v>0</v>
      </c>
      <c r="AD12" s="266"/>
      <c r="AE12" s="263">
        <f>IF(A12=AY6,BK6,IF(A12=AY7,BK7,IF(A12=AY8,BK8,"0")))</f>
        <v>2</v>
      </c>
      <c r="AF12" s="266"/>
      <c r="AG12" s="263">
        <f>IF(A12=AY6,BL6,IF(A12=AY7,BL7,IF(A12=AY8,BL8,"0")))</f>
        <v>1</v>
      </c>
      <c r="AH12" s="266"/>
      <c r="AI12" s="263">
        <f>IF(A12=AY6,BM6,IF(A12=AY7,BM7,IF(A12=AY8,BM8,"0")))</f>
        <v>6</v>
      </c>
      <c r="AJ12" s="266"/>
      <c r="AK12" s="263">
        <f>SUM(AG12-AI12)</f>
        <v>-5</v>
      </c>
      <c r="AL12" s="266"/>
      <c r="AM12" s="263">
        <f>IF(A12=AY6,BO6,IF(A12=AY7,BO7,IF(A12=AY8,BO8,"0")))</f>
        <v>38</v>
      </c>
      <c r="AN12" s="266"/>
      <c r="AO12" s="263">
        <f>IF(A12=AY6,BP6,IF(A12=AY7,BP7,IF(A12=AY8,BP8,"0")))</f>
        <v>76</v>
      </c>
      <c r="AP12" s="266"/>
      <c r="AQ12" s="263">
        <f>SUM(AM12-AO12)</f>
        <v>-38</v>
      </c>
      <c r="AR12" s="264"/>
      <c r="AS12" s="37"/>
      <c r="AT12" s="37"/>
      <c r="AU12" s="37"/>
      <c r="AV12" s="37"/>
      <c r="AW12" s="37"/>
      <c r="AX12" s="198"/>
      <c r="AY12" s="201" t="str">
        <f>IF(BW8=MAX(BW6:BW8),AY8,"")</f>
        <v/>
      </c>
      <c r="AZ12" s="41" t="str">
        <f>IF(BX8=MAX(BX6:BX8),AY8,"")</f>
        <v>BLUNDETTO GIACOMO - O. CRISTO RE (RE)</v>
      </c>
      <c r="BA12" s="42" t="str">
        <f>IF(BY8=MAX(BY6:BY8),AY8,"")</f>
        <v/>
      </c>
      <c r="BB12" s="37"/>
      <c r="BD12" s="37"/>
      <c r="BE12" s="37"/>
      <c r="BF12" s="40"/>
      <c r="BG12" s="40"/>
      <c r="BH12" s="40"/>
      <c r="BI12" s="40"/>
      <c r="BJ12" s="40"/>
      <c r="BK12" s="4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40"/>
      <c r="CA12" s="40"/>
      <c r="CB12" s="40"/>
      <c r="CC12" s="40"/>
      <c r="CD12" s="40"/>
    </row>
    <row r="13" spans="1:84" s="5" customFormat="1" ht="24" customHeight="1" x14ac:dyDescent="0.2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195"/>
      <c r="AA13" s="195"/>
      <c r="AB13" s="195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198"/>
      <c r="AY13" s="203"/>
      <c r="AZ13" s="37"/>
      <c r="BA13" s="37"/>
      <c r="BB13" s="37"/>
      <c r="BD13" s="37"/>
      <c r="BE13" s="37"/>
      <c r="BF13" s="40"/>
      <c r="BG13" s="40"/>
      <c r="BH13" s="40"/>
      <c r="BI13" s="40"/>
      <c r="BJ13" s="40"/>
      <c r="BK13" s="4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40"/>
      <c r="CA13" s="40"/>
      <c r="CB13" s="40"/>
      <c r="CC13" s="40"/>
      <c r="CD13" s="40"/>
    </row>
    <row r="14" spans="1:84" s="157" customFormat="1" ht="24" customHeight="1" x14ac:dyDescent="0.2">
      <c r="A14" s="267" t="s">
        <v>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1"/>
      <c r="AT14" s="1"/>
      <c r="AU14" s="1"/>
      <c r="AV14" s="1"/>
      <c r="AW14" s="1"/>
      <c r="AX14" s="1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</row>
    <row r="15" spans="1:84" s="157" customFormat="1" ht="24" customHeight="1" x14ac:dyDescent="0.2">
      <c r="A15" s="288" t="s">
        <v>1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"/>
      <c r="AT15" s="2"/>
      <c r="AU15" s="2"/>
      <c r="AV15" s="2"/>
      <c r="AW15" s="2"/>
      <c r="AX15" s="2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</row>
    <row r="16" spans="1:84" s="5" customFormat="1" ht="24" customHeight="1" x14ac:dyDescent="0.2">
      <c r="A16" s="217" t="str">
        <f>A3</f>
        <v>Cat.  RAGAZZI/E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 t="s">
        <v>51</v>
      </c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9"/>
      <c r="AL16" s="219"/>
      <c r="AM16" s="219"/>
      <c r="AN16" s="219"/>
      <c r="AO16" s="219"/>
      <c r="AP16" s="219"/>
      <c r="AQ16" s="219"/>
      <c r="AR16" s="219"/>
      <c r="AS16" s="3"/>
      <c r="AT16" s="3"/>
      <c r="AU16" s="3"/>
      <c r="AV16" s="3"/>
      <c r="AW16" s="3"/>
      <c r="AX16" s="3"/>
      <c r="AY16" s="159"/>
      <c r="AZ16" s="4"/>
      <c r="BA16" s="4"/>
      <c r="BB16" s="4"/>
      <c r="BC16" s="4"/>
      <c r="BL16" s="160">
        <v>1E-4</v>
      </c>
      <c r="BM16" s="104"/>
      <c r="BN16" s="160">
        <v>0.1</v>
      </c>
      <c r="BO16" s="160">
        <v>9.9999999999999995E-7</v>
      </c>
      <c r="BP16" s="104"/>
      <c r="BQ16" s="160">
        <v>1E-3</v>
      </c>
      <c r="BR16" s="160">
        <v>100000</v>
      </c>
      <c r="BS16" s="104"/>
      <c r="BT16" s="104"/>
      <c r="BU16" s="104"/>
      <c r="BV16" s="104"/>
      <c r="BW16" s="104"/>
      <c r="BX16" s="104"/>
      <c r="BY16" s="104"/>
      <c r="CF16" s="161"/>
    </row>
    <row r="17" spans="1:84" s="5" customFormat="1" ht="24" customHeight="1" x14ac:dyDescent="0.2">
      <c r="A17" s="7" t="s">
        <v>2</v>
      </c>
      <c r="B17" s="7" t="s">
        <v>3</v>
      </c>
      <c r="C17" s="246" t="s">
        <v>4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23" t="s">
        <v>5</v>
      </c>
      <c r="AH17" s="223"/>
      <c r="AI17" s="223" t="s">
        <v>6</v>
      </c>
      <c r="AJ17" s="223"/>
      <c r="AK17" s="223" t="s">
        <v>7</v>
      </c>
      <c r="AL17" s="223"/>
      <c r="AM17" s="223" t="s">
        <v>8</v>
      </c>
      <c r="AN17" s="223"/>
      <c r="AO17" s="223" t="s">
        <v>9</v>
      </c>
      <c r="AP17" s="223"/>
      <c r="AQ17" s="240" t="s">
        <v>10</v>
      </c>
      <c r="AR17" s="240"/>
      <c r="AS17" s="9"/>
      <c r="AT17" s="9"/>
      <c r="AU17" s="9"/>
      <c r="AV17" s="9"/>
      <c r="AW17" s="9"/>
      <c r="AX17" s="162"/>
      <c r="AY17" s="159"/>
      <c r="AZ17" s="241" t="s">
        <v>11</v>
      </c>
      <c r="BA17" s="241"/>
      <c r="BB17" s="241"/>
      <c r="BC17" s="241"/>
      <c r="BD17" s="225" t="s">
        <v>12</v>
      </c>
      <c r="BE17" s="226"/>
      <c r="BF17" s="226"/>
      <c r="BG17" s="227"/>
      <c r="BH17" s="228" t="s">
        <v>13</v>
      </c>
      <c r="BI17" s="229"/>
      <c r="BJ17" s="229"/>
      <c r="BK17" s="230"/>
      <c r="BL17" s="231" t="s">
        <v>14</v>
      </c>
      <c r="BM17" s="232"/>
      <c r="BN17" s="233"/>
      <c r="BO17" s="231" t="s">
        <v>15</v>
      </c>
      <c r="BP17" s="232"/>
      <c r="BQ17" s="233"/>
      <c r="BR17" s="239" t="s">
        <v>94</v>
      </c>
      <c r="BS17" s="239"/>
      <c r="BT17" s="239"/>
      <c r="BU17" s="239"/>
      <c r="BV17" s="239"/>
      <c r="BW17" s="239"/>
      <c r="BX17" s="239"/>
      <c r="BY17" s="239"/>
      <c r="BZ17" s="220" t="s">
        <v>16</v>
      </c>
      <c r="CA17" s="221"/>
      <c r="CB17" s="221"/>
      <c r="CC17" s="221"/>
      <c r="CD17" s="221"/>
      <c r="CE17" s="10"/>
      <c r="CF17" s="11"/>
    </row>
    <row r="18" spans="1:84" s="5" customFormat="1" ht="30" customHeight="1" x14ac:dyDescent="0.2">
      <c r="A18" s="163">
        <v>7</v>
      </c>
      <c r="B18" s="164">
        <v>9</v>
      </c>
      <c r="C18" s="165" t="s">
        <v>17</v>
      </c>
      <c r="D18" s="234" t="str">
        <f>REPT('lista di qualificazione'!B5,1)</f>
        <v>SALTINI ANDREA - TT ARSENAL (RE)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5"/>
      <c r="R18" s="166" t="s">
        <v>18</v>
      </c>
      <c r="S18" s="280" t="str">
        <f>REPT(D19,1)</f>
        <v>VANNUCCI AURORA - TT S. POLO (PR)</v>
      </c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2"/>
      <c r="AG18" s="12">
        <v>11</v>
      </c>
      <c r="AH18" s="13">
        <v>0</v>
      </c>
      <c r="AI18" s="14">
        <v>11</v>
      </c>
      <c r="AJ18" s="15">
        <v>0</v>
      </c>
      <c r="AK18" s="12">
        <v>11</v>
      </c>
      <c r="AL18" s="13">
        <v>0</v>
      </c>
      <c r="AM18" s="14"/>
      <c r="AN18" s="15"/>
      <c r="AO18" s="12"/>
      <c r="AP18" s="16"/>
      <c r="AQ18" s="17">
        <f t="shared" ref="AQ18:AR20" si="1">IF(AG18="","",IF(AG18&lt;&gt;"",CE19))</f>
        <v>3</v>
      </c>
      <c r="AR18" s="17">
        <f t="shared" si="1"/>
        <v>0</v>
      </c>
      <c r="AS18" s="18"/>
      <c r="AT18" s="18"/>
      <c r="AU18" s="18"/>
      <c r="AV18" s="18"/>
      <c r="AY18" s="159"/>
      <c r="AZ18" s="167" t="s">
        <v>19</v>
      </c>
      <c r="BA18" s="168" t="s">
        <v>20</v>
      </c>
      <c r="BB18" s="169" t="s">
        <v>21</v>
      </c>
      <c r="BC18" s="170" t="s">
        <v>22</v>
      </c>
      <c r="BD18" s="171" t="s">
        <v>95</v>
      </c>
      <c r="BE18" s="171" t="s">
        <v>96</v>
      </c>
      <c r="BF18" s="171" t="s">
        <v>97</v>
      </c>
      <c r="BG18" s="172" t="s">
        <v>98</v>
      </c>
      <c r="BH18" s="171" t="s">
        <v>95</v>
      </c>
      <c r="BI18" s="171" t="s">
        <v>96</v>
      </c>
      <c r="BJ18" s="171" t="s">
        <v>99</v>
      </c>
      <c r="BK18" s="171" t="s">
        <v>100</v>
      </c>
      <c r="BL18" s="173" t="s">
        <v>23</v>
      </c>
      <c r="BM18" s="173" t="s">
        <v>101</v>
      </c>
      <c r="BN18" s="173" t="s">
        <v>24</v>
      </c>
      <c r="BO18" s="174" t="s">
        <v>25</v>
      </c>
      <c r="BP18" s="174" t="s">
        <v>26</v>
      </c>
      <c r="BQ18" s="174" t="s">
        <v>27</v>
      </c>
      <c r="BR18" s="175" t="s">
        <v>28</v>
      </c>
      <c r="BS18" s="175" t="s">
        <v>24</v>
      </c>
      <c r="BT18" s="175" t="s">
        <v>27</v>
      </c>
      <c r="BU18" s="175" t="s">
        <v>23</v>
      </c>
      <c r="BV18" s="175" t="s">
        <v>25</v>
      </c>
      <c r="BW18" s="176" t="s">
        <v>102</v>
      </c>
      <c r="BX18" s="177" t="s">
        <v>103</v>
      </c>
      <c r="BY18" s="177" t="s">
        <v>104</v>
      </c>
      <c r="BZ18" s="19" t="s">
        <v>29</v>
      </c>
      <c r="CA18" s="19" t="s">
        <v>30</v>
      </c>
      <c r="CB18" s="19" t="s">
        <v>31</v>
      </c>
      <c r="CC18" s="19" t="s">
        <v>32</v>
      </c>
      <c r="CD18" s="19" t="s">
        <v>33</v>
      </c>
      <c r="CE18" s="19" t="s">
        <v>34</v>
      </c>
      <c r="CF18" s="19" t="s">
        <v>35</v>
      </c>
    </row>
    <row r="19" spans="1:84" s="5" customFormat="1" ht="30" customHeight="1" x14ac:dyDescent="0.2">
      <c r="A19" s="20">
        <v>7</v>
      </c>
      <c r="B19" s="21"/>
      <c r="C19" s="178" t="s">
        <v>36</v>
      </c>
      <c r="D19" s="283" t="str">
        <f>REPT('lista di qualificazione'!B11,1)</f>
        <v>VANNUCCI AURORA - TT S. POLO (PR)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4"/>
      <c r="R19" s="179" t="s">
        <v>18</v>
      </c>
      <c r="S19" s="285" t="str">
        <f>REPT(D20,1)</f>
        <v>BARUFFALDI THOMAS - O. CRISTO RE (RE)</v>
      </c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7"/>
      <c r="AG19" s="22">
        <v>0</v>
      </c>
      <c r="AH19" s="23">
        <v>11</v>
      </c>
      <c r="AI19" s="24">
        <v>0</v>
      </c>
      <c r="AJ19" s="25">
        <v>11</v>
      </c>
      <c r="AK19" s="22">
        <v>0</v>
      </c>
      <c r="AL19" s="23">
        <v>11</v>
      </c>
      <c r="AM19" s="24"/>
      <c r="AN19" s="25"/>
      <c r="AO19" s="22"/>
      <c r="AP19" s="25"/>
      <c r="AQ19" s="17">
        <f t="shared" si="1"/>
        <v>0</v>
      </c>
      <c r="AR19" s="17">
        <f t="shared" si="1"/>
        <v>3</v>
      </c>
      <c r="AS19" s="18"/>
      <c r="AT19" s="18"/>
      <c r="AU19" s="18"/>
      <c r="AV19" s="18"/>
      <c r="AW19" s="222" t="s">
        <v>37</v>
      </c>
      <c r="AX19" s="222"/>
      <c r="AY19" s="180" t="str">
        <f>REPT(D18,1)</f>
        <v>SALTINI ANDREA - TT ARSENAL (RE)</v>
      </c>
      <c r="AZ19" s="7" t="str">
        <f>IF(AQ18="","0",IF(AQ18&gt;AR18,"2",IF(AQ18&lt;AR18,"0")))</f>
        <v>2</v>
      </c>
      <c r="BA19" s="26"/>
      <c r="BB19" s="7" t="str">
        <f>IF(AR20="","0",IF(AQ20&gt;AR20,"0",IF(AQ20&lt;AR20,"2")))</f>
        <v>2</v>
      </c>
      <c r="BC19" s="181">
        <f>SUM(AZ19+BB19)</f>
        <v>4</v>
      </c>
      <c r="BD19" s="8" t="str">
        <f>IF(AZ19&gt;AZ21,"1",IF(AZ19&lt;AZ21,"0","0"))</f>
        <v>1</v>
      </c>
      <c r="BE19" s="27"/>
      <c r="BF19" s="8" t="str">
        <f>IF(BB19&gt;BB20,"1",IF(BB19&lt;BB20,"0","0"))</f>
        <v>1</v>
      </c>
      <c r="BG19" s="182">
        <f>SUM(BD19+BF19)</f>
        <v>2</v>
      </c>
      <c r="BH19" s="8" t="str">
        <f>IF(AZ19&lt;AZ21,"1",IF(AZ19&gt;AZ21,"0","0"))</f>
        <v>0</v>
      </c>
      <c r="BI19" s="27"/>
      <c r="BJ19" s="8" t="str">
        <f>IF(BB19&lt;BB20,"1",IF(BB19&gt;BB20,"0","0"))</f>
        <v>0</v>
      </c>
      <c r="BK19" s="183">
        <f>SUM(BH19+BJ19)</f>
        <v>0</v>
      </c>
      <c r="BL19" s="184">
        <f>SUM(CE19+CF21)</f>
        <v>6</v>
      </c>
      <c r="BM19" s="184">
        <f>SUM(CE21+CF19)</f>
        <v>0</v>
      </c>
      <c r="BN19" s="184">
        <f>SUM(BL19-BM19)</f>
        <v>6</v>
      </c>
      <c r="BO19" s="184">
        <f>SUM(AG18+AI18+AK18+AM18+AO18+AH20+AJ20+AL20+AN20+AP20)</f>
        <v>66</v>
      </c>
      <c r="BP19" s="184">
        <f>SUM(AH18+AJ18+AL18+AN18+AP18+AG20+AI20+AK20+AM20+AO20)</f>
        <v>12</v>
      </c>
      <c r="BQ19" s="184">
        <f>SUM(BO19-BP19)</f>
        <v>54</v>
      </c>
      <c r="BR19" s="185">
        <f>BC19*BR16</f>
        <v>400000</v>
      </c>
      <c r="BS19" s="185">
        <f>SUM(BN19*BN16)</f>
        <v>0.60000000000000009</v>
      </c>
      <c r="BT19" s="185">
        <f>SUM(BQ19*BQ16)</f>
        <v>5.3999999999999999E-2</v>
      </c>
      <c r="BU19" s="185">
        <f>SUM(BL19*BL16)</f>
        <v>6.0000000000000006E-4</v>
      </c>
      <c r="BV19" s="185">
        <f>SUM(BO19*BO16)</f>
        <v>6.5999999999999992E-5</v>
      </c>
      <c r="BW19" s="185">
        <f>SUM(BR19+BS19+BT19+BU19+BV19)</f>
        <v>400000.65466599999</v>
      </c>
      <c r="BX19" s="185" t="str">
        <f>IF(BW19&lt;MAX(BW19:BW21),BW19,"")</f>
        <v/>
      </c>
      <c r="BY19" s="185" t="str">
        <f>IF(BX19&lt;MAX(BX19:BX21),BX19,"")</f>
        <v/>
      </c>
      <c r="BZ19" s="28" t="str">
        <f>IF(AND(AG18&lt;&gt;"",AH18&lt;&gt;""),IF(AG18&gt;AH18,"c","f"),0)</f>
        <v>c</v>
      </c>
      <c r="CA19" s="28" t="str">
        <f>IF(AND(AI18&lt;&gt;"",AJ18&lt;&gt;""),IF(AI18&gt;AJ18,"c","f"),0)</f>
        <v>c</v>
      </c>
      <c r="CB19" s="28" t="str">
        <f>IF(AND(AK18&lt;&gt;"",AL18&lt;&gt;""),IF(AK18&gt;AL18,"c","f"),0)</f>
        <v>c</v>
      </c>
      <c r="CC19" s="28">
        <f>IF(AND(AM18&lt;&gt;"",AN18&lt;&gt;""),IF(AM18&gt;AN18,"c","f"),0)</f>
        <v>0</v>
      </c>
      <c r="CD19" s="28">
        <f>IF(AND(AO18&lt;&gt;"",AP18&lt;&gt;""),IF(AO18&gt;AP18,"c","f"),0)</f>
        <v>0</v>
      </c>
      <c r="CE19" s="28">
        <f>COUNTIF(BZ19:CD19,"c")</f>
        <v>3</v>
      </c>
      <c r="CF19" s="28">
        <f>COUNTIF(BZ19:CD19,"f")</f>
        <v>0</v>
      </c>
    </row>
    <row r="20" spans="1:84" s="5" customFormat="1" ht="30" customHeight="1" x14ac:dyDescent="0.2">
      <c r="A20" s="29">
        <v>7</v>
      </c>
      <c r="B20" s="30"/>
      <c r="C20" s="186" t="s">
        <v>38</v>
      </c>
      <c r="D20" s="274" t="str">
        <f>REPT('lista di qualificazione'!B8,1)</f>
        <v>BARUFFALDI THOMAS - O. CRISTO RE (RE)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5"/>
      <c r="R20" s="187" t="s">
        <v>18</v>
      </c>
      <c r="S20" s="276" t="str">
        <f>REPT(D18,1)</f>
        <v>SALTINI ANDREA - TT ARSENAL (RE)</v>
      </c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8"/>
      <c r="AG20" s="31">
        <v>4</v>
      </c>
      <c r="AH20" s="32">
        <v>11</v>
      </c>
      <c r="AI20" s="33">
        <v>2</v>
      </c>
      <c r="AJ20" s="34">
        <v>11</v>
      </c>
      <c r="AK20" s="31">
        <v>6</v>
      </c>
      <c r="AL20" s="32">
        <v>11</v>
      </c>
      <c r="AM20" s="33"/>
      <c r="AN20" s="34"/>
      <c r="AO20" s="31"/>
      <c r="AP20" s="34"/>
      <c r="AQ20" s="17">
        <f t="shared" si="1"/>
        <v>0</v>
      </c>
      <c r="AR20" s="17">
        <f t="shared" si="1"/>
        <v>3</v>
      </c>
      <c r="AS20" s="18"/>
      <c r="AT20" s="18"/>
      <c r="AU20" s="18"/>
      <c r="AV20" s="18"/>
      <c r="AW20" s="214" t="str">
        <f>A23</f>
        <v>SALTINI ANDREA - TT ARSENAL (RE)</v>
      </c>
      <c r="AX20" s="215"/>
      <c r="AY20" s="180" t="str">
        <f>REPT(D20,1)</f>
        <v>BARUFFALDI THOMAS - O. CRISTO RE (RE)</v>
      </c>
      <c r="AZ20" s="26"/>
      <c r="BA20" s="7" t="str">
        <f>IF(AQ19="","0",IF(AR19&gt;AQ19,"2",IF(AR19&lt;AQ19,"0")))</f>
        <v>2</v>
      </c>
      <c r="BB20" s="7" t="str">
        <f>IF(AQ20="","0",IF(AQ20&gt;AR20,"2",IF(AQ20&lt;AR20,"0")))</f>
        <v>0</v>
      </c>
      <c r="BC20" s="188">
        <f>SUM(BA20+BB20)</f>
        <v>2</v>
      </c>
      <c r="BD20" s="189"/>
      <c r="BE20" s="8" t="str">
        <f>IF(BA20&gt;BA21,"1",IF(BA20&lt;BA21,"0","0"))</f>
        <v>1</v>
      </c>
      <c r="BF20" s="8" t="str">
        <f>IF(BB20&gt;BB19,"1",IF(BB20&lt;BB19,"0","0"))</f>
        <v>0</v>
      </c>
      <c r="BG20" s="182">
        <f>SUM(BE20+BF20)</f>
        <v>1</v>
      </c>
      <c r="BH20" s="27"/>
      <c r="BI20" s="8" t="str">
        <f>IF(BA20&lt;BA21,"1",IF(BA20&gt;BA21,"0","0"))</f>
        <v>0</v>
      </c>
      <c r="BJ20" s="8" t="str">
        <f>IF(BB20&lt;BB19,"1",IF(BB20&gt;BB19,"0","0"))</f>
        <v>1</v>
      </c>
      <c r="BK20" s="183">
        <f>SUM(BI20+BJ20)</f>
        <v>1</v>
      </c>
      <c r="BL20" s="184">
        <f>SUM(CE21+CF20)</f>
        <v>3</v>
      </c>
      <c r="BM20" s="184">
        <f>SUM(CE20+CF21)</f>
        <v>3</v>
      </c>
      <c r="BN20" s="184">
        <f>SUM(BL20-BM20)</f>
        <v>0</v>
      </c>
      <c r="BO20" s="184">
        <f>SUM(AH19+AJ19+AL19+AN19+AP19+AG20+AI20+AK20+AM20+AO20)</f>
        <v>45</v>
      </c>
      <c r="BP20" s="184">
        <f>SUM(AG19+AI19+AK19+AM19+AO19+AH20+AJ20+AL20+AN20+AP20)</f>
        <v>33</v>
      </c>
      <c r="BQ20" s="184">
        <f>SUM(BO20-BP20)</f>
        <v>12</v>
      </c>
      <c r="BR20" s="185">
        <f>BC20*BR16</f>
        <v>200000</v>
      </c>
      <c r="BS20" s="185">
        <f>SUM(BN20*BN16)</f>
        <v>0</v>
      </c>
      <c r="BT20" s="185">
        <f>SUM(BQ20*BQ16)</f>
        <v>1.2E-2</v>
      </c>
      <c r="BU20" s="185">
        <f>SUM(BL20*BL16)</f>
        <v>3.0000000000000003E-4</v>
      </c>
      <c r="BV20" s="185">
        <f>SUM(BO20*BO16)</f>
        <v>4.4999999999999996E-5</v>
      </c>
      <c r="BW20" s="185">
        <f>SUM(BR20+BS20+BT20+BU20+BV20)</f>
        <v>200000.012345</v>
      </c>
      <c r="BX20" s="185">
        <f>IF(BW20&lt;MAX(BW19:BW21),BW20,"")</f>
        <v>200000.012345</v>
      </c>
      <c r="BY20" s="185" t="str">
        <f>IF(BX20&lt;MAX(BX19:BX21),BX20,"")</f>
        <v/>
      </c>
      <c r="BZ20" s="28" t="str">
        <f>IF(AND(AG19&lt;&gt;"",AH19&lt;&gt;""),IF(AG19&gt;AH19,"c","f"),0)</f>
        <v>f</v>
      </c>
      <c r="CA20" s="28" t="str">
        <f>IF(AND(AI19&lt;&gt;"",AJ19&lt;&gt;""),IF(AI19&gt;AJ19,"c","f"),0)</f>
        <v>f</v>
      </c>
      <c r="CB20" s="28" t="str">
        <f>IF(AND(AK19&lt;&gt;"",AL19&lt;&gt;""),IF(AK19&gt;AL19,"c","f"),0)</f>
        <v>f</v>
      </c>
      <c r="CC20" s="28">
        <f>IF(AND(AM19&lt;&gt;"",AN19&lt;&gt;""),IF(AM19&gt;AN19,"c","f"),0)</f>
        <v>0</v>
      </c>
      <c r="CD20" s="28">
        <f>IF(AND(AO19&lt;&gt;"",AP19&lt;&gt;""),IF(AO19&gt;AP19,"c","f"),0)</f>
        <v>0</v>
      </c>
      <c r="CE20" s="28">
        <f>COUNTIF(BZ20:CD20,"c")</f>
        <v>0</v>
      </c>
      <c r="CF20" s="28">
        <f>COUNTIF(BZ20:CD20,"f")</f>
        <v>3</v>
      </c>
    </row>
    <row r="21" spans="1:84" s="5" customFormat="1" ht="24" customHeight="1" thickBot="1" x14ac:dyDescent="0.25">
      <c r="A21" s="279" t="s">
        <v>39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6"/>
      <c r="AT21" s="6"/>
      <c r="AU21" s="6"/>
      <c r="AV21" s="6"/>
      <c r="AW21" s="214" t="str">
        <f>A24</f>
        <v>BARUFFALDI THOMAS - O. CRISTO RE (RE)</v>
      </c>
      <c r="AX21" s="215"/>
      <c r="AY21" s="180" t="str">
        <f>REPT(D19,1)</f>
        <v>VANNUCCI AURORA - TT S. POLO (PR)</v>
      </c>
      <c r="AZ21" s="190" t="str">
        <f>IF(AR18="","0",IF(AQ18&gt;AR18,"0", IF(AR18&gt;AQ18,"2")))</f>
        <v>0</v>
      </c>
      <c r="BA21" s="190" t="str">
        <f>IF(AQ19="","0",IF(AQ19&gt;AR19,"2",IF(AQ19&lt;AR19,"0")))</f>
        <v>0</v>
      </c>
      <c r="BB21" s="26"/>
      <c r="BC21" s="181">
        <f>SUM(AZ21+BA21)</f>
        <v>0</v>
      </c>
      <c r="BD21" s="8" t="str">
        <f>IF(AZ21&gt;AZ19,"1",IF(AZ21&lt;AZ19,"0","0"))</f>
        <v>0</v>
      </c>
      <c r="BE21" s="8" t="str">
        <f>IF(BA21&gt;BA20,"1",IF(BA21&lt;BA20,"0","0"))</f>
        <v>0</v>
      </c>
      <c r="BF21" s="27"/>
      <c r="BG21" s="182">
        <f>SUM(BD21+BE21)</f>
        <v>0</v>
      </c>
      <c r="BH21" s="8" t="str">
        <f>IF(AZ21&lt;AZ19,"1",IF(AZ21&gt;AZ19,"0","0"))</f>
        <v>1</v>
      </c>
      <c r="BI21" s="8" t="str">
        <f>IF(BA21&lt;BA20,"1",IF(BA21&gt;BA20,"0","0"))</f>
        <v>1</v>
      </c>
      <c r="BJ21" s="27"/>
      <c r="BK21" s="183">
        <f>SUM(BH21+BI21)</f>
        <v>2</v>
      </c>
      <c r="BL21" s="184">
        <f>SUM(CF19+CE20)</f>
        <v>0</v>
      </c>
      <c r="BM21" s="184">
        <f>SUM(CE19+CF20)</f>
        <v>6</v>
      </c>
      <c r="BN21" s="184">
        <f>SUM(BL21-BM21)</f>
        <v>-6</v>
      </c>
      <c r="BO21" s="184">
        <f>SUM(AH18+AJ18+AL18+AN18+AP18+AG19+AI19+AK19+AM19+AO19)</f>
        <v>0</v>
      </c>
      <c r="BP21" s="184">
        <f>SUM(AG18+AI18+AK18+AM18+AO18+AH19+AJ19+AL19+AN19+AP19)</f>
        <v>66</v>
      </c>
      <c r="BQ21" s="184">
        <f>SUM(BO21-BP21)</f>
        <v>-66</v>
      </c>
      <c r="BR21" s="185">
        <f>BC21*BR16</f>
        <v>0</v>
      </c>
      <c r="BS21" s="185">
        <f>SUM(BN21*BN16)</f>
        <v>-0.60000000000000009</v>
      </c>
      <c r="BT21" s="185">
        <f>SUM(BQ21*BQ16)</f>
        <v>-6.6000000000000003E-2</v>
      </c>
      <c r="BU21" s="185">
        <f>SUM(BL21*BL16)</f>
        <v>0</v>
      </c>
      <c r="BV21" s="185">
        <f>SUM(BO21*BO16)</f>
        <v>0</v>
      </c>
      <c r="BW21" s="185">
        <f>SUM(BR21+BS21+BT21+BU21+BV21)</f>
        <v>-0.66600000000000015</v>
      </c>
      <c r="BX21" s="185">
        <f>IF(BW21&lt;MAX(BW19:BW21),BW21,"")</f>
        <v>-0.66600000000000015</v>
      </c>
      <c r="BY21" s="185">
        <f>IF(BX21&lt;MAX(BX19:BX21),BX21,"")</f>
        <v>-0.66600000000000015</v>
      </c>
      <c r="BZ21" s="28" t="str">
        <f>IF(AND(AG20&lt;&gt;"",AH20&lt;&gt;""),IF(AG20&gt;AH20,"c","f"),0)</f>
        <v>f</v>
      </c>
      <c r="CA21" s="28" t="str">
        <f>IF(AND(AI20&lt;&gt;"",AJ20&lt;&gt;""),IF(AI20&gt;AJ20,"c","f"),0)</f>
        <v>f</v>
      </c>
      <c r="CB21" s="28" t="str">
        <f>IF(AND(AK20&lt;&gt;"",AL20&lt;&gt;""),IF(AK20&gt;AL20,"c","f"),0)</f>
        <v>f</v>
      </c>
      <c r="CC21" s="28">
        <f>IF(AND(AM20&lt;&gt;"",AN20&lt;&gt;""),IF(AM20&gt;AN20,"c","f"),0)</f>
        <v>0</v>
      </c>
      <c r="CD21" s="28">
        <f>IF(AND(AO20&lt;&gt;"",AP20&lt;&gt;""),IF(AO20&gt;AP20,"c","f"),0)</f>
        <v>0</v>
      </c>
      <c r="CE21" s="28">
        <f>COUNTIF(BZ21:CD21,"c")</f>
        <v>0</v>
      </c>
      <c r="CF21" s="28">
        <f>COUNTIF(BZ21:CD21,"f")</f>
        <v>3</v>
      </c>
    </row>
    <row r="22" spans="1:84" s="5" customFormat="1" ht="24" customHeight="1" x14ac:dyDescent="0.2">
      <c r="A22" s="242" t="s">
        <v>40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4"/>
      <c r="Z22" s="208" t="s">
        <v>41</v>
      </c>
      <c r="AA22" s="245"/>
      <c r="AB22" s="209"/>
      <c r="AC22" s="208" t="s">
        <v>42</v>
      </c>
      <c r="AD22" s="209"/>
      <c r="AE22" s="208" t="s">
        <v>43</v>
      </c>
      <c r="AF22" s="209"/>
      <c r="AG22" s="208" t="s">
        <v>44</v>
      </c>
      <c r="AH22" s="209"/>
      <c r="AI22" s="208" t="s">
        <v>45</v>
      </c>
      <c r="AJ22" s="209"/>
      <c r="AK22" s="208" t="s">
        <v>24</v>
      </c>
      <c r="AL22" s="209"/>
      <c r="AM22" s="208" t="s">
        <v>46</v>
      </c>
      <c r="AN22" s="209"/>
      <c r="AO22" s="208" t="s">
        <v>47</v>
      </c>
      <c r="AP22" s="209"/>
      <c r="AQ22" s="210" t="s">
        <v>48</v>
      </c>
      <c r="AR22" s="211"/>
      <c r="AS22" s="35"/>
      <c r="AT22" s="35"/>
      <c r="AU22" s="35"/>
      <c r="AV22" s="35"/>
      <c r="AW22" s="35"/>
      <c r="AX22" s="191"/>
      <c r="AY22" s="192" t="s">
        <v>49</v>
      </c>
      <c r="AZ22" s="193" t="s">
        <v>50</v>
      </c>
      <c r="BA22" s="194" t="s">
        <v>105</v>
      </c>
      <c r="BB22" s="36"/>
      <c r="BD22" s="195"/>
      <c r="BE22" s="195"/>
      <c r="BF22" s="196"/>
      <c r="BG22" s="196"/>
      <c r="BH22" s="196"/>
      <c r="BI22" s="196"/>
      <c r="BJ22" s="196"/>
      <c r="BK22" s="196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6"/>
      <c r="CA22" s="196"/>
      <c r="CB22" s="196"/>
      <c r="CC22" s="196"/>
      <c r="CD22" s="196"/>
    </row>
    <row r="23" spans="1:84" s="5" customFormat="1" ht="24" customHeight="1" x14ac:dyDescent="0.2">
      <c r="A23" s="268" t="str">
        <f>IF(BW19=MAX(BW19:BW21),AY19,IF(BW20=MAX(BW19:BW21),AY20,IF(BW21=MAX(BW19:BW21),AY21,D18)))</f>
        <v>SALTINI ANDREA - TT ARSENAL (RE)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70"/>
      <c r="Z23" s="271">
        <f>IF(A23=AY19,BC19,IF(A23=AY20,BC20,IF(A23=AY21,BC21,"0")))</f>
        <v>4</v>
      </c>
      <c r="AA23" s="272"/>
      <c r="AB23" s="273"/>
      <c r="AC23" s="212">
        <f>IF(A23=AY19,BG19,IF(A23=AY20,BG20,IF(A23=AY21,BG21,"0")))</f>
        <v>2</v>
      </c>
      <c r="AD23" s="213"/>
      <c r="AE23" s="212">
        <f>IF(A23=AY19,BK19,IF(A23=AY20,BK20,IF(A23=AY21,BK21,"0")))</f>
        <v>0</v>
      </c>
      <c r="AF23" s="213"/>
      <c r="AG23" s="212">
        <f>IF(A23=AY19,BL19,IF(A23=AY20,BL20,IF(A23=AY21,BL21,"0")))</f>
        <v>6</v>
      </c>
      <c r="AH23" s="213"/>
      <c r="AI23" s="212">
        <f>IF(A23=AY19,BM19,IF(A23=AY20,BM20,IF(A23=AY21,BM21,"0")))</f>
        <v>0</v>
      </c>
      <c r="AJ23" s="213"/>
      <c r="AK23" s="212">
        <f>SUM(AG23-AI23)</f>
        <v>6</v>
      </c>
      <c r="AL23" s="213"/>
      <c r="AM23" s="212">
        <f>IF(A23=AY19,BO19,IF(A23=AY20,BO20,IF(A23=AY21,BO21,"0")))</f>
        <v>66</v>
      </c>
      <c r="AN23" s="213"/>
      <c r="AO23" s="212">
        <f>IF(A23=AY19,BP19,IF(A23=AY20,BP20,IF(A23=AY21,BP21,"0")))</f>
        <v>12</v>
      </c>
      <c r="AP23" s="213"/>
      <c r="AQ23" s="212">
        <f>SUM(AM23-AO23)</f>
        <v>54</v>
      </c>
      <c r="AR23" s="216"/>
      <c r="AS23" s="37"/>
      <c r="AT23" s="37"/>
      <c r="AU23" s="37"/>
      <c r="AV23" s="37"/>
      <c r="AW23" s="37"/>
      <c r="AX23" s="198"/>
      <c r="AY23" s="199" t="str">
        <f>IF(BW19=MAX(BW19:BW21),AY19,"")</f>
        <v>SALTINI ANDREA - TT ARSENAL (RE)</v>
      </c>
      <c r="AZ23" s="38" t="str">
        <f>IF(BX19=MAX(BX19:BX21),AY19,"")</f>
        <v/>
      </c>
      <c r="BA23" s="39" t="str">
        <f>IF(BY19=MAX(BY19:BY21),AY19,"")</f>
        <v/>
      </c>
      <c r="BB23" s="37"/>
      <c r="BD23" s="37"/>
      <c r="BE23" s="37"/>
      <c r="BF23" s="196"/>
      <c r="BG23" s="196"/>
      <c r="BH23" s="40" t="str">
        <f>IF(BG23="1","0",IF(BG23="0","1",""))</f>
        <v/>
      </c>
      <c r="BI23" s="196"/>
      <c r="BJ23" s="196"/>
      <c r="BK23" s="196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6"/>
      <c r="CA23" s="196"/>
      <c r="CB23" s="196"/>
      <c r="CC23" s="196"/>
      <c r="CD23" s="196"/>
    </row>
    <row r="24" spans="1:84" s="5" customFormat="1" ht="24" customHeight="1" x14ac:dyDescent="0.2">
      <c r="A24" s="268" t="str">
        <f>IF(BX19=MAX(BX19:BX21),AY19,IF(BX20=MAX(BX19:BX21),AY20,IF(BX21=MAX(BX19:BX21),AY21,D19)))</f>
        <v>BARUFFALDI THOMAS - O. CRISTO RE (RE)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70"/>
      <c r="Z24" s="271">
        <f>IF(A24=AY19,BC19,IF(A24=AY20,BC20,IF(A24=AY21,BC21,"0")))</f>
        <v>2</v>
      </c>
      <c r="AA24" s="272"/>
      <c r="AB24" s="273"/>
      <c r="AC24" s="212">
        <f>IF(A24=AY19,BG19,IF(A24=AY20,BG20,IF(A24=AY21,BG21,"0")))</f>
        <v>1</v>
      </c>
      <c r="AD24" s="213"/>
      <c r="AE24" s="212">
        <f>IF(A24=AY19,BK19,IF(A24=AY20,BK20,IF(A24=AY21,BK21,"0")))</f>
        <v>1</v>
      </c>
      <c r="AF24" s="213"/>
      <c r="AG24" s="212">
        <f>IF(A24=AY19,BL19,IF(A24=AY20,BL20,IF(A24=AY21,BL21,"0")))</f>
        <v>3</v>
      </c>
      <c r="AH24" s="213"/>
      <c r="AI24" s="212">
        <f>IF(A24=AY19,BM19,IF(A24=AY20,BM20,IF(A24=AY21,BM21,"0")))</f>
        <v>3</v>
      </c>
      <c r="AJ24" s="213"/>
      <c r="AK24" s="212">
        <f>SUM(AG24-AI24)</f>
        <v>0</v>
      </c>
      <c r="AL24" s="213"/>
      <c r="AM24" s="212">
        <f>IF(A24=AY19,BO19,IF(A24=AY20,BO20,IF(A24=AY21,BO21,"0")))</f>
        <v>45</v>
      </c>
      <c r="AN24" s="213"/>
      <c r="AO24" s="212">
        <f>IF(A24=AY19,BP19,IF(A24=AY20,BP20,IF(A24=AY21,BP21,"0")))</f>
        <v>33</v>
      </c>
      <c r="AP24" s="213"/>
      <c r="AQ24" s="212">
        <f>SUM(AM24-AO24)</f>
        <v>12</v>
      </c>
      <c r="AR24" s="216"/>
      <c r="AS24" s="37"/>
      <c r="AT24" s="37"/>
      <c r="AU24" s="37"/>
      <c r="AV24" s="37"/>
      <c r="AW24" s="37"/>
      <c r="AX24" s="198"/>
      <c r="AY24" s="199" t="str">
        <f>IF(BW20=MAX(BW19:BW21),AY20,"")</f>
        <v/>
      </c>
      <c r="AZ24" s="38" t="str">
        <f>IF(BX20=MAX(BX19:BX21),AY20,"")</f>
        <v>BARUFFALDI THOMAS - O. CRISTO RE (RE)</v>
      </c>
      <c r="BA24" s="39" t="str">
        <f>IF(BY20=MAX(BY19:BY21),AY20,"")</f>
        <v/>
      </c>
      <c r="BB24" s="37"/>
      <c r="BD24" s="37"/>
      <c r="BE24" s="37"/>
      <c r="BF24" s="40"/>
      <c r="BG24" s="40"/>
      <c r="BH24" s="40"/>
      <c r="BI24" s="40"/>
      <c r="BJ24" s="40"/>
      <c r="BK24" s="4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40"/>
      <c r="CA24" s="40"/>
      <c r="CB24" s="40"/>
      <c r="CC24" s="40"/>
      <c r="CD24" s="40"/>
    </row>
    <row r="25" spans="1:84" s="5" customFormat="1" ht="24" customHeight="1" thickBot="1" x14ac:dyDescent="0.25">
      <c r="A25" s="289" t="str">
        <f>IF(BY19=MAX(BY19:BY21),AY19,IF(BY20=MAX(BY19:BY21),AY20,IF(BY21=MAX(BY19:BY21),AY21,D20)))</f>
        <v>VANNUCCI AURORA - TT S. POLO (PR)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1"/>
      <c r="Z25" s="292">
        <f>IF(A25=AY19,BC19,IF(A25=AY20,BC20,IF(A25=AY21,BC21,"0")))</f>
        <v>0</v>
      </c>
      <c r="AA25" s="293"/>
      <c r="AB25" s="294"/>
      <c r="AC25" s="263">
        <f>IF(A25=AY19,BG19,IF(A25=AY20,BG20,IF(A25=AY21,BG21,"0")))</f>
        <v>0</v>
      </c>
      <c r="AD25" s="266"/>
      <c r="AE25" s="263">
        <f>IF(A25=AY19,BK19,IF(A25=AY20,BK20,IF(A25=AY21,BK21,"0")))</f>
        <v>2</v>
      </c>
      <c r="AF25" s="266"/>
      <c r="AG25" s="263">
        <f>IF(A25=AY19,BL19,IF(A25=AY20,BL20,IF(A25=AY21,BL21,"0")))</f>
        <v>0</v>
      </c>
      <c r="AH25" s="266"/>
      <c r="AI25" s="263">
        <f>IF(A25=AY19,BM19,IF(A25=AY20,BM20,IF(A25=AY21,BM21,"0")))</f>
        <v>6</v>
      </c>
      <c r="AJ25" s="266"/>
      <c r="AK25" s="263">
        <f>SUM(AG25-AI25)</f>
        <v>-6</v>
      </c>
      <c r="AL25" s="266"/>
      <c r="AM25" s="263">
        <f>IF(A25=AY19,BO19,IF(A25=AY20,BO20,IF(A25=AY21,BO21,"0")))</f>
        <v>0</v>
      </c>
      <c r="AN25" s="266"/>
      <c r="AO25" s="263">
        <f>IF(A25=AY19,BP19,IF(A25=AY20,BP20,IF(A25=AY21,BP21,"0")))</f>
        <v>66</v>
      </c>
      <c r="AP25" s="266"/>
      <c r="AQ25" s="263">
        <f>SUM(AM25-AO25)</f>
        <v>-66</v>
      </c>
      <c r="AR25" s="264"/>
      <c r="AS25" s="37"/>
      <c r="AT25" s="37"/>
      <c r="AU25" s="37"/>
      <c r="AV25" s="37"/>
      <c r="AW25" s="37"/>
      <c r="AX25" s="198"/>
      <c r="AY25" s="201" t="str">
        <f>IF(BW21=MAX(BW19:BW21),AY21,"")</f>
        <v/>
      </c>
      <c r="AZ25" s="41" t="str">
        <f>IF(BX21=MAX(BX19:BX21),AY21,"")</f>
        <v/>
      </c>
      <c r="BA25" s="42" t="str">
        <f>IF(BY21=MAX(BY19:BY21),AY21,"")</f>
        <v>VANNUCCI AURORA - TT S. POLO (PR)</v>
      </c>
      <c r="BB25" s="37"/>
      <c r="BD25" s="37"/>
      <c r="BE25" s="37"/>
      <c r="BF25" s="40"/>
      <c r="BG25" s="40"/>
      <c r="BH25" s="40"/>
      <c r="BI25" s="40"/>
      <c r="BJ25" s="40"/>
      <c r="BK25" s="4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40"/>
      <c r="CA25" s="40"/>
      <c r="CB25" s="40"/>
      <c r="CC25" s="40"/>
      <c r="CD25" s="40"/>
    </row>
    <row r="26" spans="1:84" s="5" customFormat="1" ht="24" customHeight="1" x14ac:dyDescent="0.2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195"/>
      <c r="AA26" s="195"/>
      <c r="AB26" s="195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198"/>
      <c r="AY26" s="203"/>
      <c r="AZ26" s="37"/>
      <c r="BA26" s="37"/>
      <c r="BB26" s="37"/>
      <c r="BD26" s="37"/>
      <c r="BE26" s="37"/>
      <c r="BF26" s="40"/>
      <c r="BG26" s="40"/>
      <c r="BH26" s="40"/>
      <c r="BI26" s="40"/>
      <c r="BJ26" s="40"/>
      <c r="BK26" s="4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40"/>
      <c r="CA26" s="40"/>
      <c r="CB26" s="40"/>
      <c r="CC26" s="40"/>
      <c r="CD26" s="40"/>
    </row>
    <row r="27" spans="1:84" s="5" customFormat="1" ht="24" customHeight="1" x14ac:dyDescent="0.2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195"/>
      <c r="AA27" s="195"/>
      <c r="AB27" s="195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198"/>
      <c r="AY27" s="203"/>
      <c r="AZ27" s="37"/>
      <c r="BA27" s="37"/>
      <c r="BB27" s="37"/>
      <c r="BD27" s="37"/>
      <c r="BE27" s="37"/>
      <c r="BF27" s="40"/>
      <c r="BG27" s="40"/>
      <c r="BH27" s="40"/>
      <c r="BI27" s="40"/>
      <c r="BJ27" s="40"/>
      <c r="BK27" s="4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40"/>
      <c r="CA27" s="40"/>
      <c r="CB27" s="40"/>
      <c r="CC27" s="40"/>
      <c r="CD27" s="40"/>
    </row>
    <row r="28" spans="1:84" s="5" customFormat="1" ht="24" customHeight="1" x14ac:dyDescent="0.2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195"/>
      <c r="AA28" s="195"/>
      <c r="AB28" s="195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198"/>
      <c r="AY28" s="203"/>
      <c r="AZ28" s="37"/>
      <c r="BA28" s="37"/>
      <c r="BB28" s="37"/>
      <c r="BD28" s="37"/>
      <c r="BE28" s="37"/>
      <c r="BF28" s="40"/>
      <c r="BG28" s="40"/>
      <c r="BH28" s="40"/>
      <c r="BI28" s="40"/>
      <c r="BJ28" s="40"/>
      <c r="BK28" s="4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40"/>
      <c r="CA28" s="40"/>
      <c r="CB28" s="40"/>
      <c r="CC28" s="40"/>
      <c r="CD28" s="40"/>
    </row>
    <row r="29" spans="1:84" s="5" customFormat="1" ht="24" customHeight="1" x14ac:dyDescent="0.2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195"/>
      <c r="AA29" s="195"/>
      <c r="AB29" s="195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198"/>
      <c r="AY29" s="203"/>
      <c r="AZ29" s="37"/>
      <c r="BA29" s="37"/>
      <c r="BB29" s="37"/>
      <c r="BD29" s="37"/>
      <c r="BE29" s="37"/>
      <c r="BF29" s="40"/>
      <c r="BG29" s="40"/>
      <c r="BH29" s="40"/>
      <c r="BI29" s="40"/>
      <c r="BJ29" s="40"/>
      <c r="BK29" s="4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40"/>
      <c r="CA29" s="40"/>
      <c r="CB29" s="40"/>
      <c r="CC29" s="40"/>
      <c r="CD29" s="40"/>
    </row>
    <row r="31" spans="1:84" s="40" customFormat="1" ht="21.75" customHeight="1" x14ac:dyDescent="0.2">
      <c r="A31" s="295" t="s">
        <v>0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1"/>
      <c r="AT31" s="1"/>
      <c r="AU31" s="1"/>
      <c r="AV31" s="105"/>
      <c r="AW31" s="105"/>
      <c r="BD31" s="106"/>
      <c r="BE31" s="106"/>
      <c r="BF31" s="106"/>
      <c r="BG31" s="106"/>
      <c r="BH31" s="106"/>
      <c r="BI31" s="106"/>
      <c r="BJ31" s="106"/>
      <c r="BK31" s="106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</row>
    <row r="32" spans="1:84" s="40" customFormat="1" ht="21.75" customHeight="1" x14ac:dyDescent="0.2">
      <c r="A32" s="307" t="s">
        <v>1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2"/>
      <c r="AT32" s="2"/>
      <c r="AU32" s="2"/>
      <c r="AV32" s="105"/>
      <c r="AW32" s="105"/>
      <c r="BD32" s="106"/>
      <c r="BE32" s="106"/>
      <c r="BF32" s="106"/>
      <c r="BG32" s="106"/>
      <c r="BH32" s="106"/>
      <c r="BI32" s="106"/>
      <c r="BJ32" s="106"/>
      <c r="BK32" s="106"/>
      <c r="BL32" s="107">
        <v>1E-4</v>
      </c>
      <c r="BM32" s="107"/>
      <c r="BN32" s="107">
        <v>0.1</v>
      </c>
      <c r="BO32" s="107">
        <v>9.9999999999999995E-7</v>
      </c>
      <c r="BP32" s="107"/>
      <c r="BQ32" s="107">
        <v>1E-3</v>
      </c>
      <c r="BR32" s="107">
        <v>100000</v>
      </c>
      <c r="BS32" s="107"/>
      <c r="BT32" s="107"/>
      <c r="BU32" s="107"/>
      <c r="BV32" s="107"/>
      <c r="BW32" s="107"/>
      <c r="BX32" s="107"/>
      <c r="BY32" s="107"/>
      <c r="BZ32" s="107"/>
    </row>
    <row r="33" spans="1:85" s="40" customFormat="1" ht="24" customHeight="1" x14ac:dyDescent="0.2">
      <c r="A33" s="297" t="str">
        <f>A16</f>
        <v>Cat.  RAGAZZI/E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 t="s">
        <v>53</v>
      </c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108"/>
      <c r="AJ33" s="108"/>
      <c r="AK33" s="298"/>
      <c r="AL33" s="298"/>
      <c r="AM33" s="298"/>
      <c r="AN33" s="298"/>
      <c r="AO33" s="298"/>
      <c r="AP33" s="298"/>
      <c r="AQ33" s="298"/>
      <c r="AR33" s="298"/>
      <c r="AS33" s="3"/>
      <c r="AT33" s="3"/>
      <c r="AU33" s="3"/>
      <c r="AV33" s="109"/>
      <c r="AW33" s="300" t="s">
        <v>11</v>
      </c>
      <c r="AX33" s="300"/>
      <c r="AY33" s="300"/>
      <c r="AZ33" s="300"/>
      <c r="BA33" s="300"/>
      <c r="BB33" s="300"/>
      <c r="BC33" s="300"/>
      <c r="BD33" s="301" t="s">
        <v>12</v>
      </c>
      <c r="BE33" s="301"/>
      <c r="BF33" s="301"/>
      <c r="BG33" s="301"/>
      <c r="BH33" s="302" t="s">
        <v>13</v>
      </c>
      <c r="BI33" s="302"/>
      <c r="BJ33" s="302"/>
      <c r="BK33" s="302"/>
      <c r="BL33" s="296" t="s">
        <v>14</v>
      </c>
      <c r="BM33" s="296"/>
      <c r="BN33" s="296"/>
      <c r="BO33" s="296" t="s">
        <v>15</v>
      </c>
      <c r="BP33" s="296"/>
      <c r="BQ33" s="296"/>
      <c r="BR33" s="303" t="s">
        <v>70</v>
      </c>
      <c r="BS33" s="304"/>
      <c r="BT33" s="304"/>
      <c r="BU33" s="304"/>
      <c r="BV33" s="304"/>
      <c r="BW33" s="304"/>
      <c r="BX33" s="304"/>
      <c r="BY33" s="304"/>
      <c r="BZ33" s="305"/>
      <c r="CA33" s="220" t="s">
        <v>16</v>
      </c>
      <c r="CB33" s="221"/>
      <c r="CC33" s="221"/>
      <c r="CD33" s="221"/>
      <c r="CE33" s="221"/>
      <c r="CF33" s="10"/>
      <c r="CG33" s="11"/>
    </row>
    <row r="34" spans="1:85" s="40" customFormat="1" ht="21.75" customHeight="1" x14ac:dyDescent="0.2">
      <c r="A34" s="7" t="s">
        <v>71</v>
      </c>
      <c r="B34" s="7" t="s">
        <v>3</v>
      </c>
      <c r="C34" s="299" t="s">
        <v>4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59" t="s">
        <v>5</v>
      </c>
      <c r="AH34" s="259"/>
      <c r="AI34" s="259" t="s">
        <v>6</v>
      </c>
      <c r="AJ34" s="259"/>
      <c r="AK34" s="259" t="s">
        <v>7</v>
      </c>
      <c r="AL34" s="259"/>
      <c r="AM34" s="259" t="s">
        <v>8</v>
      </c>
      <c r="AN34" s="259"/>
      <c r="AO34" s="259" t="s">
        <v>9</v>
      </c>
      <c r="AP34" s="259"/>
      <c r="AQ34" s="265" t="s">
        <v>10</v>
      </c>
      <c r="AR34" s="265"/>
      <c r="AS34" s="9"/>
      <c r="AT34" s="9"/>
      <c r="AU34" s="9"/>
      <c r="AV34" s="109"/>
      <c r="AW34" s="111" t="s">
        <v>19</v>
      </c>
      <c r="AX34" s="112" t="s">
        <v>20</v>
      </c>
      <c r="AY34" s="112" t="s">
        <v>21</v>
      </c>
      <c r="AZ34" s="112" t="s">
        <v>72</v>
      </c>
      <c r="BA34" s="112" t="s">
        <v>73</v>
      </c>
      <c r="BB34" s="112" t="s">
        <v>74</v>
      </c>
      <c r="BC34" s="113" t="s">
        <v>22</v>
      </c>
      <c r="BD34" s="110" t="s">
        <v>75</v>
      </c>
      <c r="BE34" s="110" t="s">
        <v>76</v>
      </c>
      <c r="BF34" s="110" t="s">
        <v>77</v>
      </c>
      <c r="BG34" s="110" t="s">
        <v>78</v>
      </c>
      <c r="BH34" s="110" t="s">
        <v>75</v>
      </c>
      <c r="BI34" s="110" t="s">
        <v>76</v>
      </c>
      <c r="BJ34" s="110" t="s">
        <v>77</v>
      </c>
      <c r="BK34" s="114" t="s">
        <v>79</v>
      </c>
      <c r="BL34" s="115" t="s">
        <v>80</v>
      </c>
      <c r="BM34" s="115" t="s">
        <v>81</v>
      </c>
      <c r="BN34" s="115" t="s">
        <v>82</v>
      </c>
      <c r="BO34" s="116" t="s">
        <v>25</v>
      </c>
      <c r="BP34" s="116" t="s">
        <v>26</v>
      </c>
      <c r="BQ34" s="116" t="s">
        <v>27</v>
      </c>
      <c r="BR34" s="116" t="s">
        <v>28</v>
      </c>
      <c r="BS34" s="116" t="s">
        <v>24</v>
      </c>
      <c r="BT34" s="116" t="s">
        <v>27</v>
      </c>
      <c r="BU34" s="116" t="s">
        <v>23</v>
      </c>
      <c r="BV34" s="116" t="s">
        <v>25</v>
      </c>
      <c r="BW34" s="117" t="s">
        <v>83</v>
      </c>
      <c r="BX34" s="118" t="s">
        <v>84</v>
      </c>
      <c r="BY34" s="118" t="s">
        <v>85</v>
      </c>
      <c r="BZ34" s="118" t="s">
        <v>86</v>
      </c>
      <c r="CA34" s="19" t="s">
        <v>29</v>
      </c>
      <c r="CB34" s="19" t="s">
        <v>30</v>
      </c>
      <c r="CC34" s="19" t="s">
        <v>31</v>
      </c>
      <c r="CD34" s="19" t="s">
        <v>32</v>
      </c>
      <c r="CE34" s="19" t="s">
        <v>33</v>
      </c>
      <c r="CF34" s="19" t="s">
        <v>34</v>
      </c>
      <c r="CG34" s="19" t="s">
        <v>35</v>
      </c>
    </row>
    <row r="35" spans="1:85" s="40" customFormat="1" ht="30" customHeight="1" x14ac:dyDescent="0.2">
      <c r="A35" s="20">
        <v>8</v>
      </c>
      <c r="B35" s="119">
        <v>9</v>
      </c>
      <c r="C35" s="120" t="s">
        <v>17</v>
      </c>
      <c r="D35" s="234" t="str">
        <f>REPT('lista di qualificazione'!B6,1)</f>
        <v>PAVESI SAUL -TT S. POLO (PR)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121" t="s">
        <v>18</v>
      </c>
      <c r="S35" s="260" t="str">
        <f>REPT(D37,1)</f>
        <v>CAMELLINI TOMASI ALEX - TT ARSENAL (RE)</v>
      </c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2"/>
      <c r="AG35" s="12">
        <v>11</v>
      </c>
      <c r="AH35" s="13">
        <v>7</v>
      </c>
      <c r="AI35" s="14">
        <v>11</v>
      </c>
      <c r="AJ35" s="15">
        <v>7</v>
      </c>
      <c r="AK35" s="12">
        <v>11</v>
      </c>
      <c r="AL35" s="13">
        <v>7</v>
      </c>
      <c r="AM35" s="14"/>
      <c r="AN35" s="15"/>
      <c r="AO35" s="12"/>
      <c r="AP35" s="16"/>
      <c r="AQ35" s="17">
        <f t="shared" ref="AQ35:AQ40" si="2">IF(AG35="","",IF(AG35&lt;&gt;"",CF35))</f>
        <v>3</v>
      </c>
      <c r="AR35" s="17">
        <f t="shared" ref="AR35:AR40" si="3">IF(AG35="","",IF(AG35&lt;&gt;"",CG35))</f>
        <v>0</v>
      </c>
      <c r="AS35" s="18"/>
      <c r="AT35" s="18"/>
      <c r="AU35" s="18"/>
      <c r="AV35" s="122" t="str">
        <f>REPT(D35,1)</f>
        <v>PAVESI SAUL -TT S. POLO (PR)</v>
      </c>
      <c r="AW35" s="123" t="str">
        <f>IF(AQ35="","0",IF(AQ35&gt;AR35,"2",IF(AQ35&lt;AR35,"0","")))</f>
        <v>2</v>
      </c>
      <c r="AX35" s="26"/>
      <c r="AY35" s="27"/>
      <c r="AZ35" s="7" t="str">
        <f>IF(AR38="","0",IF(AQ38&gt;AR38,"0",IF(AQ38&lt;AR38,"2","")))</f>
        <v>2</v>
      </c>
      <c r="BA35" s="7" t="str">
        <f>IF(AR39="","0",IF(AQ39&gt;AR39,"0",IF(AQ39&lt;AR39,"2","")))</f>
        <v>0</v>
      </c>
      <c r="BB35" s="27"/>
      <c r="BC35" s="124">
        <f>SUM(AW35+AZ35+BA35)</f>
        <v>4</v>
      </c>
      <c r="BD35" s="125" t="str">
        <f>IF(AW35="2","1","0")</f>
        <v>1</v>
      </c>
      <c r="BE35" s="125" t="str">
        <f>IF(AZ35="2","1","0")</f>
        <v>1</v>
      </c>
      <c r="BF35" s="125" t="str">
        <f>IF(BA35="2","1","0")</f>
        <v>0</v>
      </c>
      <c r="BG35" s="126">
        <f>SUM(BD35+BE35+BF35)</f>
        <v>2</v>
      </c>
      <c r="BH35" s="125" t="str">
        <f>IF(AW35&gt;AW37,"0",IF(AW35&lt;AW37,"1","0"))</f>
        <v>0</v>
      </c>
      <c r="BI35" s="125" t="str">
        <f>IF(AZ35&gt;AZ38,"0",IF(AZ35&lt;AZ38,"1","0"))</f>
        <v>0</v>
      </c>
      <c r="BJ35" s="125" t="str">
        <f>IF(BA35&gt;BA36,"0",IF(BA35&lt;BA36,"1","0"))</f>
        <v>1</v>
      </c>
      <c r="BK35" s="126">
        <f>SUM(BH35+BI35+BJ35)</f>
        <v>1</v>
      </c>
      <c r="BL35" s="127">
        <f>SUM(CF35+CG38+CG39)</f>
        <v>6</v>
      </c>
      <c r="BM35" s="127">
        <f>SUM(CG35+CF38+CF39)</f>
        <v>4</v>
      </c>
      <c r="BN35" s="127">
        <f>SUM(BL35-BM35)</f>
        <v>2</v>
      </c>
      <c r="BO35" s="127">
        <f>SUM(AG35+AI35+AK35+AM35+AO35+AH38+AJ38+AL38+AN38+AP38+AH39+AJ39+AL39+AN39+AP39)</f>
        <v>97</v>
      </c>
      <c r="BP35" s="127">
        <f>SUM(AH35+AJ35+AL35+AN35+AP35+AG38+AI38+AK38+AM38+AO38+AG39+AI39+AK39+AM39+AO39)</f>
        <v>83</v>
      </c>
      <c r="BQ35" s="127">
        <f>SUM(BO35-BP35)</f>
        <v>14</v>
      </c>
      <c r="BR35" s="127">
        <f>BC35*BR32</f>
        <v>400000</v>
      </c>
      <c r="BS35" s="127">
        <f>BN35*BN32</f>
        <v>0.2</v>
      </c>
      <c r="BT35" s="127">
        <f>SUM(BQ35*BQ32)</f>
        <v>1.4E-2</v>
      </c>
      <c r="BU35" s="127">
        <f>SUM(BL35*BL32)</f>
        <v>6.0000000000000006E-4</v>
      </c>
      <c r="BV35" s="127">
        <f>SUM(BO35*BO32)</f>
        <v>9.7E-5</v>
      </c>
      <c r="BW35" s="128">
        <f>SUM(BR35+BS35+BT35+BU35+BV35)</f>
        <v>400000.21469700005</v>
      </c>
      <c r="BX35" s="127">
        <f>IF(BW35&lt;MAX(BW35:BW38),BW35,"")</f>
        <v>400000.21469700005</v>
      </c>
      <c r="BY35" s="127" t="str">
        <f>IF(BX35&lt;MAX(BX35:BX38),BX35,"")</f>
        <v/>
      </c>
      <c r="BZ35" s="127" t="str">
        <f>IF(BY35&lt;MAX(BY35:BY38),BY35,"")</f>
        <v/>
      </c>
      <c r="CA35" s="28" t="str">
        <f t="shared" ref="CA35:CA40" si="4">IF(AND(AG35&lt;&gt;"",AH35&lt;&gt;""),IF(AG35&gt;AH35,"c","f"),0)</f>
        <v>c</v>
      </c>
      <c r="CB35" s="28" t="str">
        <f t="shared" ref="CB35:CB40" si="5">IF(AND(AI35&lt;&gt;"",AJ35&lt;&gt;""),IF(AI35&gt;AJ35,"c","f"),0)</f>
        <v>c</v>
      </c>
      <c r="CC35" s="28" t="str">
        <f t="shared" ref="CC35:CC40" si="6">IF(AND(AK35&lt;&gt;"",AL35&lt;&gt;""),IF(AK35&gt;AL35,"c","f"),0)</f>
        <v>c</v>
      </c>
      <c r="CD35" s="28">
        <f t="shared" ref="CD35:CD40" si="7">IF(AND(AM35&lt;&gt;"",AN35&lt;&gt;""),IF(AM35&gt;AN35,"c","f"),0)</f>
        <v>0</v>
      </c>
      <c r="CE35" s="28">
        <f t="shared" ref="CE35:CE40" si="8">IF(AND(AO35&lt;&gt;"",AP35&lt;&gt;""),IF(AO35&gt;AP35,"c","f"),0)</f>
        <v>0</v>
      </c>
      <c r="CF35" s="28">
        <f t="shared" ref="CF35:CF40" si="9">COUNTIF(CA35:CE35,"c")</f>
        <v>3</v>
      </c>
      <c r="CG35" s="28">
        <f t="shared" ref="CG35:CG40" si="10">COUNTIF(CA35:CE35,"f")</f>
        <v>0</v>
      </c>
    </row>
    <row r="36" spans="1:85" s="40" customFormat="1" ht="30" customHeight="1" x14ac:dyDescent="0.2">
      <c r="A36" s="129">
        <v>8</v>
      </c>
      <c r="B36" s="21"/>
      <c r="C36" s="130" t="s">
        <v>38</v>
      </c>
      <c r="D36" s="234" t="str">
        <f>REPT('lista di qualificazione'!B7,1)</f>
        <v>TAMPELLA GIACOMO - TT LUGO/ARSENAL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5"/>
      <c r="R36" s="131" t="s">
        <v>18</v>
      </c>
      <c r="S36" s="236" t="str">
        <f>REPT(D38,1)</f>
        <v>ARDIOLI NICOLAS - O. CRISTO RE (RE)</v>
      </c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8"/>
      <c r="AG36" s="22">
        <v>11</v>
      </c>
      <c r="AH36" s="23">
        <v>2</v>
      </c>
      <c r="AI36" s="24">
        <v>11</v>
      </c>
      <c r="AJ36" s="25">
        <v>4</v>
      </c>
      <c r="AK36" s="22">
        <v>11</v>
      </c>
      <c r="AL36" s="23">
        <v>4</v>
      </c>
      <c r="AM36" s="24"/>
      <c r="AN36" s="25"/>
      <c r="AO36" s="22"/>
      <c r="AP36" s="25"/>
      <c r="AQ36" s="17">
        <f t="shared" si="2"/>
        <v>3</v>
      </c>
      <c r="AR36" s="17">
        <f t="shared" si="3"/>
        <v>0</v>
      </c>
      <c r="AS36" s="18"/>
      <c r="AT36" s="18"/>
      <c r="AU36" s="18"/>
      <c r="AV36" s="122" t="str">
        <f>REPT(D36,1)</f>
        <v>TAMPELLA GIACOMO - TT LUGO/ARSENAL</v>
      </c>
      <c r="AW36" s="123"/>
      <c r="AX36" s="7" t="str">
        <f>IF(AQ36="","0",IF(AQ36&gt;AR36,"2",IF(AQ36&lt;AR36,"0","")))</f>
        <v>2</v>
      </c>
      <c r="AY36" s="7" t="str">
        <f>IF(AR37="","0",IF(AQ37&gt;AR37,"0",IF(AQ37&lt;AR37,"2","")))</f>
        <v>2</v>
      </c>
      <c r="AZ36" s="26"/>
      <c r="BA36" s="7" t="str">
        <f>IF(AQ39="","0",IF(AR39&gt;AQ39,"0",IF(AR39&lt;AQ39,"2","")))</f>
        <v>2</v>
      </c>
      <c r="BB36" s="27"/>
      <c r="BC36" s="124">
        <f>SUM(AX36+AY36+BA36)</f>
        <v>6</v>
      </c>
      <c r="BD36" s="125" t="str">
        <f>IF(AX36="2","1","0")</f>
        <v>1</v>
      </c>
      <c r="BE36" s="125" t="str">
        <f>IF(AY36="2","1","0")</f>
        <v>1</v>
      </c>
      <c r="BF36" s="125" t="str">
        <f>IF(BA36="2","1","0")</f>
        <v>1</v>
      </c>
      <c r="BG36" s="126">
        <f>SUM(BD36+BE36+BF36)</f>
        <v>3</v>
      </c>
      <c r="BH36" s="125" t="str">
        <f>IF(AX36&gt;AX38,"0",IF(AX36&lt;AX38,"1","0"))</f>
        <v>0</v>
      </c>
      <c r="BI36" s="125" t="str">
        <f>IF(AY36&gt;AY37,"0",IF(AY36&lt;AY37,"1","0"))</f>
        <v>0</v>
      </c>
      <c r="BJ36" s="125" t="str">
        <f>IF(BA36&gt;BA35,"0",IF(BA36&lt;BA35,"1","0"))</f>
        <v>0</v>
      </c>
      <c r="BK36" s="126">
        <f>SUM(BH36+BI36+BJ36)</f>
        <v>0</v>
      </c>
      <c r="BL36" s="127">
        <f>SUM(CF36+CG37+CF39)</f>
        <v>9</v>
      </c>
      <c r="BM36" s="127">
        <f>SUM(CG36+CF37+CG39)</f>
        <v>0</v>
      </c>
      <c r="BN36" s="127">
        <f>SUM(BL36-BM36)</f>
        <v>9</v>
      </c>
      <c r="BO36" s="127">
        <f>SUM(AG36+AI36+AK36+AM36+AO36+AH37+AJ37+AL37+AN37+AP37+AG39+AI39+AK39+AM39+AO39)</f>
        <v>102</v>
      </c>
      <c r="BP36" s="127">
        <f>SUM(AH36+AJ36+AL36+AN36+AP36+AG37+AI37+AK37+AM37+AO37+AH39+AJ39+AL39+AN39+AP39)</f>
        <v>52</v>
      </c>
      <c r="BQ36" s="127">
        <f>SUM(BO36-BP36)</f>
        <v>50</v>
      </c>
      <c r="BR36" s="127">
        <f>BC36*BR32</f>
        <v>600000</v>
      </c>
      <c r="BS36" s="127">
        <f>BN36*BN32</f>
        <v>0.9</v>
      </c>
      <c r="BT36" s="127">
        <f>SUM(BQ36*BQ32)</f>
        <v>0.05</v>
      </c>
      <c r="BU36" s="127">
        <f>SUM(BL36*BL32)</f>
        <v>9.0000000000000008E-4</v>
      </c>
      <c r="BV36" s="127">
        <f>SUM(BO36*BO32)</f>
        <v>1.02E-4</v>
      </c>
      <c r="BW36" s="128">
        <f>SUM(BR36+BS36+BT36+BU36+BV36)</f>
        <v>600000.95100200002</v>
      </c>
      <c r="BX36" s="127" t="str">
        <f>IF(BW36&lt;MAX(BW35:BW38),BW36,"")</f>
        <v/>
      </c>
      <c r="BY36" s="127" t="str">
        <f>IF(BX36&lt;MAX(BX35:BX38),BX36,"")</f>
        <v/>
      </c>
      <c r="BZ36" s="127" t="str">
        <f>IF(BY36&lt;MAX(BY35:BY38),BY36,"")</f>
        <v/>
      </c>
      <c r="CA36" s="28" t="str">
        <f t="shared" si="4"/>
        <v>c</v>
      </c>
      <c r="CB36" s="28" t="str">
        <f t="shared" si="5"/>
        <v>c</v>
      </c>
      <c r="CC36" s="28" t="str">
        <f t="shared" si="6"/>
        <v>c</v>
      </c>
      <c r="CD36" s="28">
        <f t="shared" si="7"/>
        <v>0</v>
      </c>
      <c r="CE36" s="28">
        <f t="shared" si="8"/>
        <v>0</v>
      </c>
      <c r="CF36" s="28">
        <f t="shared" si="9"/>
        <v>3</v>
      </c>
      <c r="CG36" s="28">
        <f t="shared" si="10"/>
        <v>0</v>
      </c>
    </row>
    <row r="37" spans="1:85" s="40" customFormat="1" ht="30" customHeight="1" x14ac:dyDescent="0.2">
      <c r="A37" s="129">
        <v>8</v>
      </c>
      <c r="B37" s="21"/>
      <c r="C37" s="130" t="s">
        <v>36</v>
      </c>
      <c r="D37" s="234" t="str">
        <f>REPT('lista di qualificazione'!B10,1)</f>
        <v>CAMELLINI TOMASI ALEX - TT ARSENAL (RE)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5"/>
      <c r="R37" s="131" t="s">
        <v>18</v>
      </c>
      <c r="S37" s="236" t="str">
        <f>REPT(D36,1)</f>
        <v>TAMPELLA GIACOMO - TT LUGO/ARSENAL</v>
      </c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8"/>
      <c r="AG37" s="22">
        <v>5</v>
      </c>
      <c r="AH37" s="23">
        <v>11</v>
      </c>
      <c r="AI37" s="24">
        <v>4</v>
      </c>
      <c r="AJ37" s="25">
        <v>11</v>
      </c>
      <c r="AK37" s="22">
        <v>12</v>
      </c>
      <c r="AL37" s="23">
        <v>14</v>
      </c>
      <c r="AM37" s="24"/>
      <c r="AN37" s="25"/>
      <c r="AO37" s="22"/>
      <c r="AP37" s="25"/>
      <c r="AQ37" s="17">
        <f t="shared" si="2"/>
        <v>0</v>
      </c>
      <c r="AR37" s="17">
        <f t="shared" si="3"/>
        <v>3</v>
      </c>
      <c r="AS37" s="18"/>
      <c r="AT37" s="18"/>
      <c r="AU37" s="18"/>
      <c r="AV37" s="122" t="str">
        <f>REPT(D37,1)</f>
        <v>CAMELLINI TOMASI ALEX - TT ARSENAL (RE)</v>
      </c>
      <c r="AW37" s="123" t="str">
        <f>IF(AR35="","0",IF(AQ35&gt;AR35,"0",IF(AR35&gt;AQ35,"2","")))</f>
        <v>0</v>
      </c>
      <c r="AX37" s="27"/>
      <c r="AY37" s="7" t="str">
        <f>IF(AQ37="","0",IF(AQ37&gt;AR37,"2",IF(AQ37&lt;AR37,"0","")))</f>
        <v>0</v>
      </c>
      <c r="AZ37" s="27"/>
      <c r="BA37" s="27"/>
      <c r="BB37" s="7" t="str">
        <f>IF(AQ40="","0",IF(AR40&gt;AQ40,"0",IF(AR40&lt;AQ40,"2","")))</f>
        <v>2</v>
      </c>
      <c r="BC37" s="124">
        <f>SUM(AW37+AY37+BB37)</f>
        <v>2</v>
      </c>
      <c r="BD37" s="125" t="str">
        <f>IF(AW37="2","1","0")</f>
        <v>0</v>
      </c>
      <c r="BE37" s="125" t="str">
        <f>IF(AY37="2","1","0")</f>
        <v>0</v>
      </c>
      <c r="BF37" s="125" t="str">
        <f>IF(BB37="2","1","0")</f>
        <v>1</v>
      </c>
      <c r="BG37" s="126">
        <f>SUM(BD37+BE37+BF37)</f>
        <v>1</v>
      </c>
      <c r="BH37" s="125" t="str">
        <f>IF(AW37&gt;AW35,"0",IF(AW37&lt;AW35,"1","0"))</f>
        <v>1</v>
      </c>
      <c r="BI37" s="125" t="str">
        <f>IF(AY37&gt;AY36,"0",IF(AY37&lt;AY36,"1","0"))</f>
        <v>1</v>
      </c>
      <c r="BJ37" s="125" t="str">
        <f>IF(BB37&gt;BB38,"0",IF(BB37&lt;BB38,"1","0"))</f>
        <v>0</v>
      </c>
      <c r="BK37" s="126">
        <f>SUM(BH37+BI37+BJ37)</f>
        <v>2</v>
      </c>
      <c r="BL37" s="127">
        <f>SUM(CG35+CF37+CF40)</f>
        <v>3</v>
      </c>
      <c r="BM37" s="127">
        <f>SUM(CF35+CG37+CG40)</f>
        <v>8</v>
      </c>
      <c r="BN37" s="127">
        <f>SUM(BL37-BM37)</f>
        <v>-5</v>
      </c>
      <c r="BO37" s="127">
        <f>SUM(AH35+AJ35+AL35+AN35+AP35+AG37+AI37+AK37+AM37+AO37+AG40+AI40+AK40+AM40+AO40)</f>
        <v>98</v>
      </c>
      <c r="BP37" s="127">
        <f>SUM(AG35+AI35+AK35+AM35+AO35+AH37+AJ37+AL37+AN37+AP37+AH40+AJ40+AL40+AN40+AP40)</f>
        <v>125</v>
      </c>
      <c r="BQ37" s="127">
        <f>SUM(BO37-BP37)</f>
        <v>-27</v>
      </c>
      <c r="BR37" s="127">
        <f>BC37*BR32</f>
        <v>200000</v>
      </c>
      <c r="BS37" s="127">
        <f>BN37*BN32</f>
        <v>-0.5</v>
      </c>
      <c r="BT37" s="127">
        <f>SUM(BQ37*BQ32)</f>
        <v>-2.7E-2</v>
      </c>
      <c r="BU37" s="127">
        <f>SUM(BL37*BL32)</f>
        <v>3.0000000000000003E-4</v>
      </c>
      <c r="BV37" s="127">
        <f>SUM(BO37*BO32)</f>
        <v>9.7999999999999997E-5</v>
      </c>
      <c r="BW37" s="128">
        <f>SUM(BR37+BS37+BT37+BU37+BV37)</f>
        <v>199999.473398</v>
      </c>
      <c r="BX37" s="127">
        <f>IF(BW37&lt;MAX(BW35:BW38),BW37,"")</f>
        <v>199999.473398</v>
      </c>
      <c r="BY37" s="127">
        <f>IF(BX37&lt;MAX(BX35:BX38),BX37,"")</f>
        <v>199999.473398</v>
      </c>
      <c r="BZ37" s="127" t="str">
        <f>IF(BY37&lt;MAX(BY35:BY38),BY37,"")</f>
        <v/>
      </c>
      <c r="CA37" s="28" t="str">
        <f t="shared" si="4"/>
        <v>f</v>
      </c>
      <c r="CB37" s="28" t="str">
        <f t="shared" si="5"/>
        <v>f</v>
      </c>
      <c r="CC37" s="28" t="str">
        <f t="shared" si="6"/>
        <v>f</v>
      </c>
      <c r="CD37" s="28">
        <f t="shared" si="7"/>
        <v>0</v>
      </c>
      <c r="CE37" s="28">
        <f t="shared" si="8"/>
        <v>0</v>
      </c>
      <c r="CF37" s="28">
        <f t="shared" si="9"/>
        <v>0</v>
      </c>
      <c r="CG37" s="28">
        <f t="shared" si="10"/>
        <v>3</v>
      </c>
    </row>
    <row r="38" spans="1:85" s="40" customFormat="1" ht="30" customHeight="1" thickBot="1" x14ac:dyDescent="0.25">
      <c r="A38" s="129">
        <v>8</v>
      </c>
      <c r="B38" s="21"/>
      <c r="C38" s="130" t="s">
        <v>87</v>
      </c>
      <c r="D38" s="234" t="str">
        <f>REPT('lista di qualificazione'!B13,1)</f>
        <v>ARDIOLI NICOLAS - O. CRISTO RE (RE)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5"/>
      <c r="R38" s="131" t="s">
        <v>18</v>
      </c>
      <c r="S38" s="236" t="str">
        <f>REPT(D35,1)</f>
        <v>PAVESI SAUL -TT S. POLO (PR)</v>
      </c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8"/>
      <c r="AG38" s="22">
        <v>12</v>
      </c>
      <c r="AH38" s="23">
        <v>10</v>
      </c>
      <c r="AI38" s="24">
        <v>6</v>
      </c>
      <c r="AJ38" s="25">
        <v>11</v>
      </c>
      <c r="AK38" s="22">
        <v>3</v>
      </c>
      <c r="AL38" s="23">
        <v>11</v>
      </c>
      <c r="AM38" s="24">
        <v>8</v>
      </c>
      <c r="AN38" s="25">
        <v>11</v>
      </c>
      <c r="AO38" s="22"/>
      <c r="AP38" s="25"/>
      <c r="AQ38" s="17">
        <f t="shared" si="2"/>
        <v>1</v>
      </c>
      <c r="AR38" s="17">
        <f t="shared" si="3"/>
        <v>3</v>
      </c>
      <c r="AS38" s="18"/>
      <c r="AT38" s="18"/>
      <c r="AU38" s="18"/>
      <c r="AV38" s="122" t="str">
        <f>REPT(D38,1)</f>
        <v>ARDIOLI NICOLAS - O. CRISTO RE (RE)</v>
      </c>
      <c r="AW38" s="132"/>
      <c r="AX38" s="7" t="str">
        <f>IF(AR36="","0",IF(AQ36&gt;AR36,"0",IF(AQ36&lt;AR36,"2","")))</f>
        <v>0</v>
      </c>
      <c r="AY38" s="27"/>
      <c r="AZ38" s="7" t="str">
        <f>IF(AQ38="","0",IF(AR38&gt;AQ38,"0",IF(AR38&lt;AQ38,"2","")))</f>
        <v>0</v>
      </c>
      <c r="BA38" s="27"/>
      <c r="BB38" s="7" t="str">
        <f>IF(AQ40="","0",IF(AR40&gt;AQ40,"2",IF(AR40&lt;AQ40,"0","")))</f>
        <v>0</v>
      </c>
      <c r="BC38" s="124">
        <f>SUM(AX38+AZ38+BB38)</f>
        <v>0</v>
      </c>
      <c r="BD38" s="125" t="str">
        <f>IF(AX38="2","1","0")</f>
        <v>0</v>
      </c>
      <c r="BE38" s="125" t="str">
        <f>IF(AZ38="2","1","0")</f>
        <v>0</v>
      </c>
      <c r="BF38" s="125" t="str">
        <f>IF(BB38="2","1","0")</f>
        <v>0</v>
      </c>
      <c r="BG38" s="126">
        <f>SUM(BD38+BE38+BF38)</f>
        <v>0</v>
      </c>
      <c r="BH38" s="125" t="str">
        <f>IF(AX38&gt;AX36,"0",IF(AX38&lt;AX36,"1","0"))</f>
        <v>1</v>
      </c>
      <c r="BI38" s="125" t="str">
        <f>IF(AZ38&gt;AZ35,"0",IF(AZ38&lt;AZ35,"1","0"))</f>
        <v>1</v>
      </c>
      <c r="BJ38" s="125" t="str">
        <f>IF(BB38&gt;BB37,"0",IF(BB38&lt;BB37,"1","0"))</f>
        <v>1</v>
      </c>
      <c r="BK38" s="126">
        <f>SUM(BH38+BI38+BJ38)</f>
        <v>3</v>
      </c>
      <c r="BL38" s="127">
        <f>SUM(CG36+CF38+CG40)</f>
        <v>3</v>
      </c>
      <c r="BM38" s="127">
        <f>SUM(CF36+CG38+CF40)</f>
        <v>9</v>
      </c>
      <c r="BN38" s="127">
        <f>SUM(BL38-BM38)</f>
        <v>-6</v>
      </c>
      <c r="BO38" s="127">
        <f>SUM(AH36+AJ36+AL36+AN36+AP36+AG38+AI38+AK38+AM38+AO38+AH40+AJ40+AL40+AN40+AP40)</f>
        <v>95</v>
      </c>
      <c r="BP38" s="127">
        <f>SUM(AG36+AI36+AK36+AM36+AO36+AH38+AJ38+AL38+AN38+AP38+AG40+AI40+AK40+AM40+AO40)</f>
        <v>132</v>
      </c>
      <c r="BQ38" s="127">
        <f>SUM(BO38-BP38)</f>
        <v>-37</v>
      </c>
      <c r="BR38" s="127">
        <f>BC38*BR32</f>
        <v>0</v>
      </c>
      <c r="BS38" s="127">
        <f>BN38*BN32</f>
        <v>-0.60000000000000009</v>
      </c>
      <c r="BT38" s="127">
        <f>SUM(BQ38*BQ32)</f>
        <v>-3.6999999999999998E-2</v>
      </c>
      <c r="BU38" s="127">
        <f>SUM(BL38*BL32)</f>
        <v>3.0000000000000003E-4</v>
      </c>
      <c r="BV38" s="127">
        <f>SUM(BO38*BO32)</f>
        <v>9.4999999999999992E-5</v>
      </c>
      <c r="BW38" s="128">
        <f>SUM(BR38+BS38+BT38+BU38+BV38)</f>
        <v>-0.6366050000000002</v>
      </c>
      <c r="BX38" s="127">
        <f>IF(BW38&lt;MAX(BW35:BW38),BW38,"")</f>
        <v>-0.6366050000000002</v>
      </c>
      <c r="BY38" s="127">
        <f>IF(BX38&lt;MAX(BX35:BX38),BX38,"")</f>
        <v>-0.6366050000000002</v>
      </c>
      <c r="BZ38" s="127">
        <f>IF(BY38&lt;MAX(BY35:BY38),BY38,"")</f>
        <v>-0.6366050000000002</v>
      </c>
      <c r="CA38" s="28" t="str">
        <f t="shared" si="4"/>
        <v>c</v>
      </c>
      <c r="CB38" s="28" t="str">
        <f t="shared" si="5"/>
        <v>f</v>
      </c>
      <c r="CC38" s="28" t="str">
        <f t="shared" si="6"/>
        <v>f</v>
      </c>
      <c r="CD38" s="28" t="str">
        <f t="shared" si="7"/>
        <v>f</v>
      </c>
      <c r="CE38" s="28">
        <f t="shared" si="8"/>
        <v>0</v>
      </c>
      <c r="CF38" s="28">
        <f t="shared" si="9"/>
        <v>1</v>
      </c>
      <c r="CG38" s="28">
        <f t="shared" si="10"/>
        <v>3</v>
      </c>
    </row>
    <row r="39" spans="1:85" s="40" customFormat="1" ht="30" customHeight="1" x14ac:dyDescent="0.2">
      <c r="A39" s="129">
        <v>8</v>
      </c>
      <c r="B39" s="21"/>
      <c r="C39" s="130" t="s">
        <v>88</v>
      </c>
      <c r="D39" s="237" t="str">
        <f>REPT(D36,1)</f>
        <v>TAMPELLA GIACOMO - TT LUGO/ARSENAL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131" t="s">
        <v>18</v>
      </c>
      <c r="S39" s="236" t="str">
        <f>REPT(D35,1)</f>
        <v>PAVESI SAUL -TT S. POLO (PR)</v>
      </c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8"/>
      <c r="AG39" s="22">
        <v>11</v>
      </c>
      <c r="AH39" s="23">
        <v>7</v>
      </c>
      <c r="AI39" s="24">
        <v>11</v>
      </c>
      <c r="AJ39" s="25">
        <v>8</v>
      </c>
      <c r="AK39" s="22">
        <v>11</v>
      </c>
      <c r="AL39" s="23">
        <v>6</v>
      </c>
      <c r="AM39" s="24"/>
      <c r="AN39" s="25"/>
      <c r="AO39" s="22"/>
      <c r="AP39" s="25"/>
      <c r="AQ39" s="17">
        <f t="shared" si="2"/>
        <v>3</v>
      </c>
      <c r="AR39" s="17">
        <f t="shared" si="3"/>
        <v>0</v>
      </c>
      <c r="AS39" s="18"/>
      <c r="AT39" s="18"/>
      <c r="AU39" s="18"/>
      <c r="AV39" s="133" t="s">
        <v>49</v>
      </c>
      <c r="AW39" s="134" t="s">
        <v>50</v>
      </c>
      <c r="AX39" s="135" t="s">
        <v>89</v>
      </c>
      <c r="AY39" s="136" t="s">
        <v>90</v>
      </c>
      <c r="BA39" s="36"/>
      <c r="BB39" s="36"/>
      <c r="BD39" s="137"/>
      <c r="BE39" s="137"/>
      <c r="BF39" s="137"/>
      <c r="BG39" s="137"/>
      <c r="BH39" s="137"/>
      <c r="BI39" s="137"/>
      <c r="BJ39" s="137"/>
      <c r="BK39" s="137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07"/>
      <c r="BY39" s="107"/>
      <c r="BZ39" s="107"/>
      <c r="CA39" s="28" t="str">
        <f t="shared" si="4"/>
        <v>c</v>
      </c>
      <c r="CB39" s="28" t="str">
        <f t="shared" si="5"/>
        <v>c</v>
      </c>
      <c r="CC39" s="28" t="str">
        <f t="shared" si="6"/>
        <v>c</v>
      </c>
      <c r="CD39" s="28">
        <f t="shared" si="7"/>
        <v>0</v>
      </c>
      <c r="CE39" s="28">
        <f t="shared" si="8"/>
        <v>0</v>
      </c>
      <c r="CF39" s="28">
        <f t="shared" si="9"/>
        <v>3</v>
      </c>
      <c r="CG39" s="28">
        <f t="shared" si="10"/>
        <v>0</v>
      </c>
    </row>
    <row r="40" spans="1:85" s="40" customFormat="1" ht="30" customHeight="1" x14ac:dyDescent="0.2">
      <c r="A40" s="29">
        <v>8</v>
      </c>
      <c r="B40" s="30"/>
      <c r="C40" s="139" t="s">
        <v>91</v>
      </c>
      <c r="D40" s="251" t="str">
        <f>REPT(D37,1)</f>
        <v>CAMELLINI TOMASI ALEX - TT ARSENAL (RE)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2"/>
      <c r="R40" s="140" t="s">
        <v>18</v>
      </c>
      <c r="S40" s="253" t="str">
        <f>REPT(D38,1)</f>
        <v>ARDIOLI NICOLAS - O. CRISTO RE (RE)</v>
      </c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2"/>
      <c r="AG40" s="31">
        <v>11</v>
      </c>
      <c r="AH40" s="32">
        <v>8</v>
      </c>
      <c r="AI40" s="33">
        <v>6</v>
      </c>
      <c r="AJ40" s="34">
        <v>11</v>
      </c>
      <c r="AK40" s="31">
        <v>11</v>
      </c>
      <c r="AL40" s="32">
        <v>13</v>
      </c>
      <c r="AM40" s="33">
        <v>14</v>
      </c>
      <c r="AN40" s="34">
        <v>12</v>
      </c>
      <c r="AO40" s="31">
        <v>14</v>
      </c>
      <c r="AP40" s="34">
        <v>12</v>
      </c>
      <c r="AQ40" s="17">
        <f t="shared" si="2"/>
        <v>3</v>
      </c>
      <c r="AR40" s="17">
        <f t="shared" si="3"/>
        <v>2</v>
      </c>
      <c r="AS40" s="18"/>
      <c r="AT40" s="18"/>
      <c r="AU40" s="18"/>
      <c r="AV40" s="141" t="str">
        <f>IF(BW35=MAX(BW35:BW38),AV35,"")</f>
        <v/>
      </c>
      <c r="AW40" s="142" t="str">
        <f>IF(BX35=MAX(BX35:BX38),AV35,"")</f>
        <v>PAVESI SAUL -TT S. POLO (PR)</v>
      </c>
      <c r="AX40" s="38" t="str">
        <f>IF(BY35=MAX(BY35:BY38),AV35,"")</f>
        <v/>
      </c>
      <c r="AY40" s="39" t="str">
        <f>IF(BZ35=MAX(BZ35:BZ38),AV35,"")</f>
        <v/>
      </c>
      <c r="BA40" s="37"/>
      <c r="BB40" s="37"/>
      <c r="BD40" s="137"/>
      <c r="BE40" s="137"/>
      <c r="BF40" s="137"/>
      <c r="BG40" s="137"/>
      <c r="BH40" s="137"/>
      <c r="BI40" s="137"/>
      <c r="BJ40" s="137"/>
      <c r="BK40" s="137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07"/>
      <c r="BY40" s="107"/>
      <c r="BZ40" s="107"/>
      <c r="CA40" s="28" t="str">
        <f t="shared" si="4"/>
        <v>c</v>
      </c>
      <c r="CB40" s="28" t="str">
        <f t="shared" si="5"/>
        <v>f</v>
      </c>
      <c r="CC40" s="28" t="str">
        <f t="shared" si="6"/>
        <v>f</v>
      </c>
      <c r="CD40" s="28" t="str">
        <f t="shared" si="7"/>
        <v>c</v>
      </c>
      <c r="CE40" s="28" t="str">
        <f t="shared" si="8"/>
        <v>c</v>
      </c>
      <c r="CF40" s="28">
        <f t="shared" si="9"/>
        <v>3</v>
      </c>
      <c r="CG40" s="28">
        <f t="shared" si="10"/>
        <v>2</v>
      </c>
    </row>
    <row r="41" spans="1:85" s="40" customFormat="1" ht="21.75" customHeight="1" x14ac:dyDescent="0.2">
      <c r="A41" s="254" t="s">
        <v>39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5"/>
      <c r="AR41" s="255"/>
      <c r="AS41" s="6"/>
      <c r="AT41" s="6"/>
      <c r="AU41" s="6"/>
      <c r="AV41" s="141" t="str">
        <f>IF(BW36=MAX(BW35:BW38),AV36,"")</f>
        <v>TAMPELLA GIACOMO - TT LUGO/ARSENAL</v>
      </c>
      <c r="AW41" s="142" t="str">
        <f>IF(BX36=MAX(BX35:BX38),AV36,"")</f>
        <v/>
      </c>
      <c r="AX41" s="38" t="str">
        <f>IF(BY36=MAX(BY35:BY38),AV36,"")</f>
        <v/>
      </c>
      <c r="AY41" s="39" t="str">
        <f>IF(BZ36=MAX(BZ35:BZ38),AV36,"")</f>
        <v/>
      </c>
      <c r="BA41" s="37"/>
      <c r="BB41" s="37"/>
      <c r="BD41" s="137"/>
      <c r="BE41" s="137"/>
      <c r="BF41" s="137"/>
      <c r="BG41" s="137"/>
      <c r="BH41" s="137"/>
      <c r="BI41" s="137"/>
      <c r="BJ41" s="137"/>
      <c r="BK41" s="137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07"/>
      <c r="BY41" s="107"/>
      <c r="BZ41" s="107"/>
    </row>
    <row r="42" spans="1:85" s="40" customFormat="1" ht="21.75" customHeight="1" x14ac:dyDescent="0.2">
      <c r="A42" s="256" t="s">
        <v>40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0" t="s">
        <v>41</v>
      </c>
      <c r="AA42" s="258"/>
      <c r="AB42" s="258"/>
      <c r="AC42" s="250" t="s">
        <v>42</v>
      </c>
      <c r="AD42" s="250"/>
      <c r="AE42" s="250" t="s">
        <v>43</v>
      </c>
      <c r="AF42" s="250"/>
      <c r="AG42" s="250" t="s">
        <v>44</v>
      </c>
      <c r="AH42" s="250"/>
      <c r="AI42" s="250" t="s">
        <v>45</v>
      </c>
      <c r="AJ42" s="250"/>
      <c r="AK42" s="250" t="s">
        <v>24</v>
      </c>
      <c r="AL42" s="250"/>
      <c r="AM42" s="250" t="s">
        <v>46</v>
      </c>
      <c r="AN42" s="250"/>
      <c r="AO42" s="250" t="s">
        <v>47</v>
      </c>
      <c r="AP42" s="250"/>
      <c r="AQ42" s="316" t="s">
        <v>48</v>
      </c>
      <c r="AR42" s="317"/>
      <c r="AS42" s="35"/>
      <c r="AT42" s="35"/>
      <c r="AU42" s="35"/>
      <c r="AV42" s="141" t="str">
        <f>IF(BW37=MAX(BW35:BW38),AV37,"")</f>
        <v/>
      </c>
      <c r="AW42" s="142" t="str">
        <f>IF(BX37=MAX(BX35:BX38),AV37,"")</f>
        <v/>
      </c>
      <c r="AX42" s="38" t="str">
        <f>IF(BY37=MAX(BY35:BY38),AV37,"")</f>
        <v>CAMELLINI TOMASI ALEX - TT ARSENAL (RE)</v>
      </c>
      <c r="AY42" s="39" t="str">
        <f>IF(BZ37=MAX(BZ35:BZ38),AV37,"")</f>
        <v/>
      </c>
      <c r="BA42" s="37"/>
      <c r="BB42" s="37"/>
      <c r="BD42" s="137"/>
      <c r="BE42" s="137"/>
      <c r="BF42" s="137"/>
      <c r="BG42" s="137"/>
      <c r="BH42" s="137"/>
      <c r="BI42" s="137"/>
      <c r="BJ42" s="137"/>
      <c r="BK42" s="137"/>
      <c r="BL42" s="138"/>
      <c r="BM42" s="138"/>
      <c r="BN42" s="138"/>
      <c r="BO42" s="138"/>
      <c r="BP42" s="138"/>
      <c r="BQ42" s="138"/>
      <c r="BR42" s="107"/>
      <c r="BS42" s="107"/>
      <c r="BT42" s="107"/>
      <c r="BU42" s="107"/>
      <c r="BV42" s="107"/>
      <c r="BW42" s="107"/>
      <c r="BX42" s="107"/>
      <c r="BY42" s="107"/>
      <c r="BZ42" s="107"/>
    </row>
    <row r="43" spans="1:85" s="40" customFormat="1" ht="24" customHeight="1" thickBot="1" x14ac:dyDescent="0.25">
      <c r="A43" s="247" t="str">
        <f>IF(BW35=MAX(BW35:BW38),AV35,IF(BW36=MAX(BW35:BW38),AV36,IF(BW37=MAX(BW35:BW38),AV37,IF(BW38=MAX(BW35:BW38),AV38,AV35))))</f>
        <v>TAMPELLA GIACOMO - TT LUGO/ARSENAL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9">
        <f>IF(A43=AV35,BC35,IF(A43=AV36,BC36,IF(A43=AV37,BC37,IF(A43=AV38,BC38,"0"))))</f>
        <v>6</v>
      </c>
      <c r="AA43" s="249"/>
      <c r="AB43" s="249"/>
      <c r="AC43" s="224">
        <f>IF(A43=AV35,BG35,IF(A43=AV36,BG36,IF(A43=AV37,BG37,IF(A43=AV38,BG38,"0"))))</f>
        <v>3</v>
      </c>
      <c r="AD43" s="224"/>
      <c r="AE43" s="224">
        <f>IF(A43=AV35,BK35,IF(A43=AV36,BK36,IF(A43=AV37,BK37,IF(A43=AV38,BK38,"0"))))</f>
        <v>0</v>
      </c>
      <c r="AF43" s="224"/>
      <c r="AG43" s="224">
        <f>IF(A43=AV35,BL35,IF(A43=AV36,BL36,IF(A43=AV37,BL37,IF(A43=AV38,BL38,"0"))))</f>
        <v>9</v>
      </c>
      <c r="AH43" s="224"/>
      <c r="AI43" s="224">
        <f>IF(A43=AV35,BM35,IF(A43=AV36,BM36,IF(A43=AV37,BM37,IF(A43=AV38,BM38,"0"))))</f>
        <v>0</v>
      </c>
      <c r="AJ43" s="224"/>
      <c r="AK43" s="224">
        <f>SUM(AG43-AI43)</f>
        <v>9</v>
      </c>
      <c r="AL43" s="224"/>
      <c r="AM43" s="224">
        <f>IF(A43=AV35,BO35,IF(A43=AV36,BO36,IF(A43=AV37,BO37,IF(A43=AV38,BO38,"0"))))</f>
        <v>102</v>
      </c>
      <c r="AN43" s="224"/>
      <c r="AO43" s="224">
        <f>IF(A43=AV35,BP35,IF(A43=AV36,BP36,IF(A43=AV37,BP37,IF(A43=AV38,BP38,"0"))))</f>
        <v>52</v>
      </c>
      <c r="AP43" s="224"/>
      <c r="AQ43" s="224">
        <f>SUM(AM43-AO43)</f>
        <v>50</v>
      </c>
      <c r="AR43" s="318"/>
      <c r="AS43" s="37"/>
      <c r="AT43" s="37"/>
      <c r="AU43" s="37"/>
      <c r="AV43" s="141" t="str">
        <f>IF(BW38=MAX(BW35:BW38),AV38,"")</f>
        <v/>
      </c>
      <c r="AW43" s="142" t="str">
        <f>IF(BX38=MAX(BX35:BX38),AV38,"")</f>
        <v/>
      </c>
      <c r="AX43" s="41" t="str">
        <f>IF(BY38=MAX(BY35:BY38),AV38,"")</f>
        <v/>
      </c>
      <c r="AY43" s="42" t="str">
        <f>IF(BZ38=MAX(BZ35:BZ38),AV38,"")</f>
        <v>ARDIOLI NICOLAS - O. CRISTO RE (RE)</v>
      </c>
      <c r="BA43" s="37"/>
      <c r="BB43" s="37"/>
      <c r="BD43" s="137"/>
      <c r="BE43" s="137"/>
      <c r="BF43" s="137"/>
      <c r="BG43" s="137"/>
      <c r="BH43" s="137"/>
      <c r="BI43" s="137"/>
      <c r="BJ43" s="137"/>
      <c r="BK43" s="137"/>
      <c r="BL43" s="138"/>
      <c r="BM43" s="138"/>
      <c r="BN43" s="138"/>
      <c r="BO43" s="138"/>
      <c r="BP43" s="138"/>
      <c r="BQ43" s="138"/>
      <c r="BR43" s="107"/>
      <c r="BS43" s="107"/>
      <c r="BT43" s="107"/>
      <c r="BU43" s="107"/>
      <c r="BV43" s="107"/>
      <c r="BW43" s="107"/>
      <c r="BX43" s="107"/>
      <c r="BY43" s="107"/>
      <c r="BZ43" s="107"/>
    </row>
    <row r="44" spans="1:85" s="40" customFormat="1" ht="24" customHeight="1" x14ac:dyDescent="0.2">
      <c r="A44" s="247" t="str">
        <f>IF(BX35=MAX(BX35:BX38),AV35,IF(BX36=MAX(BX35:BX38),AV36,IF(BX37=MAX(BX35:BX38),AV37,IF(BX38=MAX(BX35:BX38),AV38,AV36))))</f>
        <v>PAVESI SAUL -TT S. POLO (PR)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9">
        <f>IF(A44=AV35,BC35,IF(A44=AV36,BC36,IF(A44=AV37,BC37,IF(A44=AV38,BC38,"0"))))</f>
        <v>4</v>
      </c>
      <c r="AA44" s="249"/>
      <c r="AB44" s="249"/>
      <c r="AC44" s="224">
        <f>IF(A44=AV35,BG35,IF(A44=AV36,BG36,IF(A44=AV37,BG37,IF(A44=AV38,BG38,"0"))))</f>
        <v>2</v>
      </c>
      <c r="AD44" s="224"/>
      <c r="AE44" s="224">
        <f>IF(A44=AV35,BK35,IF(A44=AV36,BK36,IF(A44=AV37,BK37,IF(A44=AV38,BK38,"0"))))</f>
        <v>1</v>
      </c>
      <c r="AF44" s="224"/>
      <c r="AG44" s="224">
        <f>IF(A44=AV35,BL35,IF(A44=AV36,BL36,IF(A44=AV37,BL37,IF(A44=AV38,BL38,"0"))))</f>
        <v>6</v>
      </c>
      <c r="AH44" s="224"/>
      <c r="AI44" s="224">
        <f>IF(A44=AV35,BM35,IF(A44=AV36,BM36,IF(A44=AV37,BM37,IF(A44=AV38,BM38,"0"))))</f>
        <v>4</v>
      </c>
      <c r="AJ44" s="224"/>
      <c r="AK44" s="224">
        <f>SUM(AG44-AI44)</f>
        <v>2</v>
      </c>
      <c r="AL44" s="224"/>
      <c r="AM44" s="224">
        <f>IF(A44=AV35,BO35,IF(A44=AV36,BO36,IF(A44=AV37,BO37,IF(A44=AV38,BO38,"0"))))</f>
        <v>97</v>
      </c>
      <c r="AN44" s="224"/>
      <c r="AO44" s="224">
        <f>IF(A44=AV35,BP35,IF(A44=AV36,BP36,IF(A44=AV37,BP37,IF(A44=AV38,BP38,"0"))))</f>
        <v>83</v>
      </c>
      <c r="AP44" s="224"/>
      <c r="AQ44" s="224">
        <f>SUM(AM44-AO44)</f>
        <v>14</v>
      </c>
      <c r="AR44" s="318"/>
      <c r="AS44" s="37"/>
      <c r="AT44" s="37"/>
      <c r="AU44" s="37"/>
      <c r="AV44" s="319" t="s">
        <v>37</v>
      </c>
      <c r="AW44" s="320"/>
      <c r="BD44" s="106"/>
      <c r="BE44" s="106"/>
      <c r="BF44" s="106"/>
      <c r="BG44" s="106"/>
      <c r="BH44" s="106"/>
      <c r="BI44" s="106"/>
      <c r="BJ44" s="106"/>
      <c r="BK44" s="106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</row>
    <row r="45" spans="1:85" s="40" customFormat="1" ht="24" customHeight="1" x14ac:dyDescent="0.2">
      <c r="A45" s="247" t="str">
        <f>IF(BY35=MAX(BY35:BY38),AV35,IF(BY36=MAX(BY35:BY38),AV36,IF(BY37=MAX(BY35:BY38),AV37,IF(BY38=MAX(BY35:BY38),AV38,AV37))))</f>
        <v>CAMELLINI TOMASI ALEX - TT ARSENAL (RE)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>
        <f>IF(A45=AV35,BC35,IF(A45=AV36,BC36,IF(A45=AV37,BC37,IF(A45=AV38,BC38,"0"))))</f>
        <v>2</v>
      </c>
      <c r="AA45" s="249"/>
      <c r="AB45" s="249"/>
      <c r="AC45" s="224">
        <f>IF(A45=AV35,BG35,IF(A45=AV36,BG36,IF(A45=AV37,BG37,IF(A45=AV38,BG38,"0"))))</f>
        <v>1</v>
      </c>
      <c r="AD45" s="224"/>
      <c r="AE45" s="224">
        <f>IF(A45=AV35,BK35,IF(A45=AV36,BK36,IF(A45=AV37,BK37,IF(A45=AV38,BK38,"0"))))</f>
        <v>2</v>
      </c>
      <c r="AF45" s="224"/>
      <c r="AG45" s="224">
        <f>IF(A45=AV35,BL35,IF(A45=AV36,BL36,IF(A45=AV37,BL37,IF(A45=AV38,BL38,"0"))))</f>
        <v>3</v>
      </c>
      <c r="AH45" s="224"/>
      <c r="AI45" s="224">
        <f>IF(A45=AV35,BM35,IF(A45=AV36,BM36,IF(A45=AV37,BM37,IF(A45=AV38,BM38,"0"))))</f>
        <v>8</v>
      </c>
      <c r="AJ45" s="224"/>
      <c r="AK45" s="224">
        <f>SUM(AG45-AI45)</f>
        <v>-5</v>
      </c>
      <c r="AL45" s="224"/>
      <c r="AM45" s="224">
        <f>IF(A45=AV35,BO35,IF(A45=AV36,BO36,IF(A45=AV37,BO37,IF(A45=AV38,BO38,"0"))))</f>
        <v>98</v>
      </c>
      <c r="AN45" s="224"/>
      <c r="AO45" s="224">
        <f>IF(A45=AV35,BP35,IF(A45=AV36,BP36,IF(A45=AV37,BP37,IF(A45=AV38,BP38,"0"))))</f>
        <v>125</v>
      </c>
      <c r="AP45" s="224"/>
      <c r="AQ45" s="224">
        <f>SUM(AM45-AO45)</f>
        <v>-27</v>
      </c>
      <c r="AR45" s="318"/>
      <c r="AS45" s="37"/>
      <c r="AT45" s="37"/>
      <c r="AU45" s="37"/>
      <c r="AV45" s="314" t="str">
        <f>A43</f>
        <v>TAMPELLA GIACOMO - TT LUGO/ARSENAL</v>
      </c>
      <c r="AW45" s="315"/>
      <c r="BD45" s="106"/>
      <c r="BE45" s="106"/>
      <c r="BF45" s="106"/>
      <c r="BG45" s="106"/>
      <c r="BH45" s="106"/>
      <c r="BI45" s="106"/>
      <c r="BJ45" s="106"/>
      <c r="BK45" s="106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</row>
    <row r="46" spans="1:85" s="40" customFormat="1" ht="24" customHeight="1" x14ac:dyDescent="0.2">
      <c r="A46" s="308" t="str">
        <f>IF(BZ35=MAX(BZ35:BZ38),AV35,IF(BZ36=MAX(BZ35:BZ38),AV36,IF(BZ37=MAX(BZ35:BZ38),AV37,IF(BZ38=MAX(BZ35:BZ38),AV38,AV38))))</f>
        <v>ARDIOLI NICOLAS - O. CRISTO RE (RE)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10">
        <f>IF(A46=AV35,BC35,IF(A46=AV36,BC36,IF(A46=AV37,BC37,IF(A46=AV38,BC38,"0"))))</f>
        <v>0</v>
      </c>
      <c r="AA46" s="310"/>
      <c r="AB46" s="310"/>
      <c r="AC46" s="306">
        <f>IF(A46=AV35,BG35,IF(A46=AV36,BG36,IF(A46=AV37,BG37,IF(A46=AV38,BG38,"0"))))</f>
        <v>0</v>
      </c>
      <c r="AD46" s="306"/>
      <c r="AE46" s="306">
        <f>IF(A46=AV35,BK35,IF(A46=AV36,BK36,IF(A46=AV37,BK37,IF(A46=AV38,BK38,"0"))))</f>
        <v>3</v>
      </c>
      <c r="AF46" s="306"/>
      <c r="AG46" s="306">
        <f>IF(A46=AV35,BL35,IF(A46=AV36,BL36,IF(A46=AV37,BL37,IF(A46=AV38,BL38,"0"))))</f>
        <v>3</v>
      </c>
      <c r="AH46" s="306"/>
      <c r="AI46" s="306">
        <f>IF(A46=AV35,BM35,IF(A46=AV36,BM36,IF(A46=AV37,BM37,IF(A46=AV38,BM38,"0"))))</f>
        <v>9</v>
      </c>
      <c r="AJ46" s="306"/>
      <c r="AK46" s="306">
        <f>SUM(AG46-AI46)</f>
        <v>-6</v>
      </c>
      <c r="AL46" s="306"/>
      <c r="AM46" s="306">
        <f>IF(A46=AV35,BO35,IF(A46=AV36,BO36,IF(A46=AV37,BO37,IF(A46=AV38,BO38,"0"))))</f>
        <v>95</v>
      </c>
      <c r="AN46" s="306"/>
      <c r="AO46" s="306">
        <f>IF(A46=AV35,BP35,IF(A46=AV36,BP36,IF(A46=AV37,BP37,IF(A46=AV38,BP38,"0"))))</f>
        <v>132</v>
      </c>
      <c r="AP46" s="306"/>
      <c r="AQ46" s="306">
        <f>SUM(AM46-AO46)</f>
        <v>-37</v>
      </c>
      <c r="AR46" s="311"/>
      <c r="AS46" s="37"/>
      <c r="AT46" s="37"/>
      <c r="AU46" s="37"/>
      <c r="AV46" s="312" t="str">
        <f>A44</f>
        <v>PAVESI SAUL -TT S. POLO (PR)</v>
      </c>
      <c r="AW46" s="313"/>
      <c r="BD46" s="106"/>
      <c r="BE46" s="106"/>
      <c r="BF46" s="106"/>
      <c r="BG46" s="106"/>
      <c r="BH46" s="106"/>
      <c r="BI46" s="106"/>
      <c r="BJ46" s="106"/>
      <c r="BK46" s="106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</row>
  </sheetData>
  <sheetProtection sheet="1" objects="1" scenarios="1"/>
  <mergeCells count="226">
    <mergeCell ref="A24:Y24"/>
    <mergeCell ref="Z24:AB24"/>
    <mergeCell ref="AE24:AF24"/>
    <mergeCell ref="A22:Y22"/>
    <mergeCell ref="Z22:AB22"/>
    <mergeCell ref="A23:Y23"/>
    <mergeCell ref="Z23:AB23"/>
    <mergeCell ref="AC23:AD23"/>
    <mergeCell ref="AE23:AF23"/>
    <mergeCell ref="AW20:AX20"/>
    <mergeCell ref="C17:AF17"/>
    <mergeCell ref="D18:Q18"/>
    <mergeCell ref="S18:AF18"/>
    <mergeCell ref="D19:Q19"/>
    <mergeCell ref="S19:AF19"/>
    <mergeCell ref="AQ17:AR17"/>
    <mergeCell ref="S20:AF20"/>
    <mergeCell ref="D20:Q20"/>
    <mergeCell ref="AK22:AL22"/>
    <mergeCell ref="AG23:AH23"/>
    <mergeCell ref="AK24:AL24"/>
    <mergeCell ref="AC24:AD24"/>
    <mergeCell ref="AQ24:AR24"/>
    <mergeCell ref="AO24:AP24"/>
    <mergeCell ref="AZ17:BC17"/>
    <mergeCell ref="A21:AR21"/>
    <mergeCell ref="AW21:AX21"/>
    <mergeCell ref="AW19:AX19"/>
    <mergeCell ref="AQ22:AR22"/>
    <mergeCell ref="AG24:AH24"/>
    <mergeCell ref="AI24:AJ24"/>
    <mergeCell ref="AC22:AD22"/>
    <mergeCell ref="AE22:AF22"/>
    <mergeCell ref="AG22:AH22"/>
    <mergeCell ref="BL17:BN17"/>
    <mergeCell ref="BO17:BQ17"/>
    <mergeCell ref="BR17:BY17"/>
    <mergeCell ref="BZ17:CD17"/>
    <mergeCell ref="BH17:BK17"/>
    <mergeCell ref="AM23:AN23"/>
    <mergeCell ref="AO23:AP23"/>
    <mergeCell ref="AM22:AN22"/>
    <mergeCell ref="AQ23:AR23"/>
    <mergeCell ref="BD17:BG17"/>
    <mergeCell ref="AQ46:AR46"/>
    <mergeCell ref="AV46:AW46"/>
    <mergeCell ref="AV45:AW45"/>
    <mergeCell ref="AQ42:AR42"/>
    <mergeCell ref="AQ44:AR44"/>
    <mergeCell ref="AQ43:AR43"/>
    <mergeCell ref="AV44:AW44"/>
    <mergeCell ref="AQ45:AR45"/>
    <mergeCell ref="CA33:CE33"/>
    <mergeCell ref="A32:AR32"/>
    <mergeCell ref="A46:Y46"/>
    <mergeCell ref="Z46:AB46"/>
    <mergeCell ref="AC46:AD46"/>
    <mergeCell ref="AE46:AF46"/>
    <mergeCell ref="AG46:AH46"/>
    <mergeCell ref="AI46:AJ46"/>
    <mergeCell ref="AG43:AH43"/>
    <mergeCell ref="AK46:AL46"/>
    <mergeCell ref="AM46:AN46"/>
    <mergeCell ref="AO46:AP46"/>
    <mergeCell ref="AK45:AL45"/>
    <mergeCell ref="AM45:AN45"/>
    <mergeCell ref="AO45:AP45"/>
    <mergeCell ref="AO44:AP44"/>
    <mergeCell ref="BO33:BQ33"/>
    <mergeCell ref="BR33:BZ33"/>
    <mergeCell ref="AO42:AP42"/>
    <mergeCell ref="Z44:AB44"/>
    <mergeCell ref="AC44:AD44"/>
    <mergeCell ref="AE44:AF44"/>
    <mergeCell ref="AG44:AH44"/>
    <mergeCell ref="Z43:AB43"/>
    <mergeCell ref="AC43:AD43"/>
    <mergeCell ref="AE43:AF43"/>
    <mergeCell ref="BL33:BN33"/>
    <mergeCell ref="A33:Q33"/>
    <mergeCell ref="R33:AH33"/>
    <mergeCell ref="AK33:AN33"/>
    <mergeCell ref="AO33:AR33"/>
    <mergeCell ref="C34:AF34"/>
    <mergeCell ref="AW33:BC33"/>
    <mergeCell ref="BD33:BG33"/>
    <mergeCell ref="BH33:BK33"/>
    <mergeCell ref="A16:Q16"/>
    <mergeCell ref="AO22:AP22"/>
    <mergeCell ref="A31:AR31"/>
    <mergeCell ref="Z25:AB25"/>
    <mergeCell ref="AC25:AD25"/>
    <mergeCell ref="AE25:AF25"/>
    <mergeCell ref="A25:Y25"/>
    <mergeCell ref="AK25:AL25"/>
    <mergeCell ref="AM25:AN25"/>
    <mergeCell ref="AO25:AP25"/>
    <mergeCell ref="AQ11:AR11"/>
    <mergeCell ref="AQ12:AR12"/>
    <mergeCell ref="AI23:AJ23"/>
    <mergeCell ref="AK23:AL23"/>
    <mergeCell ref="AO12:AP12"/>
    <mergeCell ref="AM17:AN17"/>
    <mergeCell ref="AO17:AP17"/>
    <mergeCell ref="AI17:AJ17"/>
    <mergeCell ref="R16:AJ16"/>
    <mergeCell ref="A15:AR15"/>
    <mergeCell ref="A12:Y12"/>
    <mergeCell ref="Z12:AB12"/>
    <mergeCell ref="AC12:AD12"/>
    <mergeCell ref="AE12:AF12"/>
    <mergeCell ref="AG12:AH12"/>
    <mergeCell ref="AM12:AN12"/>
    <mergeCell ref="A1:AR1"/>
    <mergeCell ref="D7:Q7"/>
    <mergeCell ref="S7:AF7"/>
    <mergeCell ref="A8:AR8"/>
    <mergeCell ref="D5:Q5"/>
    <mergeCell ref="S5:AF5"/>
    <mergeCell ref="D6:Q6"/>
    <mergeCell ref="S6:AF6"/>
    <mergeCell ref="AK4:AL4"/>
    <mergeCell ref="A2:AR2"/>
    <mergeCell ref="AI11:AJ11"/>
    <mergeCell ref="AK11:AL11"/>
    <mergeCell ref="A10:Y10"/>
    <mergeCell ref="Z10:AB10"/>
    <mergeCell ref="AC10:AD10"/>
    <mergeCell ref="AE10:AF10"/>
    <mergeCell ref="AM11:AN11"/>
    <mergeCell ref="A14:AR14"/>
    <mergeCell ref="A11:Y11"/>
    <mergeCell ref="Z11:AB11"/>
    <mergeCell ref="AC11:AD11"/>
    <mergeCell ref="AE11:AF11"/>
    <mergeCell ref="AO11:AP11"/>
    <mergeCell ref="AI12:AJ12"/>
    <mergeCell ref="AK12:AL12"/>
    <mergeCell ref="AG11:AH11"/>
    <mergeCell ref="AO16:AR16"/>
    <mergeCell ref="AK17:AL17"/>
    <mergeCell ref="AG17:AH17"/>
    <mergeCell ref="AQ25:AR25"/>
    <mergeCell ref="AO34:AP34"/>
    <mergeCell ref="AQ34:AR34"/>
    <mergeCell ref="AG25:AH25"/>
    <mergeCell ref="AI25:AJ25"/>
    <mergeCell ref="AM24:AN24"/>
    <mergeCell ref="AI22:AJ22"/>
    <mergeCell ref="S37:AF37"/>
    <mergeCell ref="AG34:AH34"/>
    <mergeCell ref="AI34:AJ34"/>
    <mergeCell ref="AK34:AL34"/>
    <mergeCell ref="AM34:AN34"/>
    <mergeCell ref="D35:Q35"/>
    <mergeCell ref="S35:AF35"/>
    <mergeCell ref="D36:Q36"/>
    <mergeCell ref="S36:AF36"/>
    <mergeCell ref="D39:Q39"/>
    <mergeCell ref="S39:AF39"/>
    <mergeCell ref="D40:Q40"/>
    <mergeCell ref="S40:AF40"/>
    <mergeCell ref="A41:AR41"/>
    <mergeCell ref="A42:Y42"/>
    <mergeCell ref="Z42:AB42"/>
    <mergeCell ref="AC42:AD42"/>
    <mergeCell ref="AE42:AF42"/>
    <mergeCell ref="AG42:AH42"/>
    <mergeCell ref="AE45:AF45"/>
    <mergeCell ref="AI43:AJ43"/>
    <mergeCell ref="AK43:AL43"/>
    <mergeCell ref="AM43:AN43"/>
    <mergeCell ref="A43:Y43"/>
    <mergeCell ref="AI42:AJ42"/>
    <mergeCell ref="AK42:AL42"/>
    <mergeCell ref="AM42:AN42"/>
    <mergeCell ref="AK44:AL44"/>
    <mergeCell ref="AM44:AN44"/>
    <mergeCell ref="AG45:AH45"/>
    <mergeCell ref="AI45:AJ45"/>
    <mergeCell ref="C4:AF4"/>
    <mergeCell ref="AG4:AH4"/>
    <mergeCell ref="AI4:AJ4"/>
    <mergeCell ref="A44:Y44"/>
    <mergeCell ref="AG9:AH9"/>
    <mergeCell ref="A45:Y45"/>
    <mergeCell ref="Z45:AB45"/>
    <mergeCell ref="AC45:AD45"/>
    <mergeCell ref="D38:Q38"/>
    <mergeCell ref="S38:AF38"/>
    <mergeCell ref="BR4:BY4"/>
    <mergeCell ref="AQ4:AR4"/>
    <mergeCell ref="AZ4:BC4"/>
    <mergeCell ref="A9:Y9"/>
    <mergeCell ref="Z9:AB9"/>
    <mergeCell ref="AC9:AD9"/>
    <mergeCell ref="AE9:AF9"/>
    <mergeCell ref="D37:Q37"/>
    <mergeCell ref="AI44:AJ44"/>
    <mergeCell ref="BD4:BG4"/>
    <mergeCell ref="BH4:BK4"/>
    <mergeCell ref="BL4:BN4"/>
    <mergeCell ref="BO4:BQ4"/>
    <mergeCell ref="AW8:AX8"/>
    <mergeCell ref="AO4:AP4"/>
    <mergeCell ref="AO43:AP43"/>
    <mergeCell ref="AK16:AN16"/>
    <mergeCell ref="AI9:AJ9"/>
    <mergeCell ref="AM9:AN9"/>
    <mergeCell ref="A3:Q3"/>
    <mergeCell ref="R3:AJ3"/>
    <mergeCell ref="AK3:AN3"/>
    <mergeCell ref="AO3:AR3"/>
    <mergeCell ref="BZ4:CD4"/>
    <mergeCell ref="AW6:AX6"/>
    <mergeCell ref="AM4:AN4"/>
    <mergeCell ref="AO9:AP9"/>
    <mergeCell ref="AQ9:AR9"/>
    <mergeCell ref="AO10:AP10"/>
    <mergeCell ref="AW7:AX7"/>
    <mergeCell ref="AQ10:AR10"/>
    <mergeCell ref="AG10:AH10"/>
    <mergeCell ref="AI10:AJ10"/>
    <mergeCell ref="AK10:AL10"/>
    <mergeCell ref="AM10:AN10"/>
    <mergeCell ref="AK9:AL9"/>
  </mergeCells>
  <phoneticPr fontId="0" type="noConversion"/>
  <pageMargins left="0.75" right="0.75" top="1" bottom="1" header="0.5" footer="0.5"/>
  <pageSetup paperSize="9" scale="85" orientation="portrait" blackAndWhite="1" r:id="rId1"/>
  <headerFooter alignWithMargins="0"/>
  <rowBreaks count="1" manualBreakCount="1">
    <brk id="29" max="43" man="1"/>
  </rowBreaks>
  <colBreaks count="1" manualBreakCount="1"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2"/>
  <sheetViews>
    <sheetView showGridLines="0" topLeftCell="E1" zoomScale="70" zoomScaleNormal="70" workbookViewId="0">
      <selection activeCell="P19" sqref="P19"/>
    </sheetView>
  </sheetViews>
  <sheetFormatPr defaultColWidth="4.7109375" defaultRowHeight="24.75" customHeight="1" x14ac:dyDescent="0.2"/>
  <cols>
    <col min="1" max="1" width="5.7109375" style="53" customWidth="1"/>
    <col min="2" max="2" width="5.7109375" style="54" customWidth="1"/>
    <col min="3" max="3" width="2.7109375" style="56" customWidth="1"/>
    <col min="4" max="4" width="20.7109375" style="82" customWidth="1"/>
    <col min="5" max="5" width="1.7109375" style="82" customWidth="1"/>
    <col min="6" max="6" width="20.7109375" style="82" customWidth="1"/>
    <col min="7" max="26" width="5.7109375" style="56" customWidth="1"/>
    <col min="27" max="27" width="18.28515625" style="56" customWidth="1"/>
    <col min="28" max="31" width="5.140625" style="56" customWidth="1"/>
    <col min="32" max="32" width="2.5703125" style="56" customWidth="1"/>
    <col min="33" max="33" width="1.7109375" style="56" customWidth="1"/>
    <col min="34" max="37" width="5.140625" style="56" customWidth="1"/>
    <col min="38" max="38" width="2.5703125" style="56" customWidth="1"/>
    <col min="39" max="39" width="1.7109375" style="56" customWidth="1"/>
    <col min="40" max="43" width="5.140625" style="56" customWidth="1"/>
    <col min="44" max="44" width="2.85546875" style="56" customWidth="1"/>
    <col min="45" max="45" width="1.7109375" style="56" customWidth="1"/>
    <col min="46" max="46" width="18.5703125" style="56" customWidth="1"/>
    <col min="47" max="16384" width="4.7109375" style="56"/>
  </cols>
  <sheetData>
    <row r="1" spans="1:47" ht="21" customHeight="1" x14ac:dyDescent="0.2">
      <c r="C1" s="332" t="s">
        <v>64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55"/>
      <c r="T1" s="55"/>
      <c r="U1" s="55"/>
      <c r="V1" s="55"/>
      <c r="W1" s="55"/>
      <c r="X1" s="55"/>
      <c r="Y1" s="55"/>
      <c r="Z1" s="55"/>
      <c r="AB1" s="329" t="str">
        <f>'lista di qualificazione'!A1</f>
        <v>Cat.  RAGAZZI/E</v>
      </c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</row>
    <row r="2" spans="1:47" ht="18.75" customHeight="1" thickBot="1" x14ac:dyDescent="0.25">
      <c r="A2" s="57"/>
      <c r="B2" s="58"/>
      <c r="C2" s="59"/>
      <c r="D2" s="60"/>
      <c r="E2" s="60"/>
      <c r="F2" s="60"/>
      <c r="S2" s="220" t="s">
        <v>16</v>
      </c>
      <c r="T2" s="221"/>
      <c r="U2" s="221"/>
      <c r="V2" s="221"/>
      <c r="W2" s="221"/>
      <c r="X2" s="221"/>
      <c r="Y2" s="221"/>
      <c r="Z2" s="204"/>
      <c r="AB2" s="328" t="s">
        <v>65</v>
      </c>
      <c r="AC2" s="328"/>
      <c r="AD2" s="328"/>
      <c r="AE2" s="328"/>
      <c r="AG2" s="328" t="s">
        <v>66</v>
      </c>
      <c r="AH2" s="328"/>
      <c r="AI2" s="328"/>
      <c r="AJ2" s="328"/>
      <c r="AK2" s="328"/>
      <c r="AL2" s="328"/>
      <c r="AM2" s="328" t="s">
        <v>92</v>
      </c>
      <c r="AN2" s="328"/>
      <c r="AO2" s="328"/>
      <c r="AP2" s="328"/>
      <c r="AQ2" s="328"/>
      <c r="AR2" s="328"/>
      <c r="AS2" s="328"/>
    </row>
    <row r="3" spans="1:47" ht="24.75" customHeight="1" thickBot="1" x14ac:dyDescent="0.25">
      <c r="A3" s="61" t="s">
        <v>2</v>
      </c>
      <c r="B3" s="62" t="s">
        <v>3</v>
      </c>
      <c r="C3" s="325" t="s">
        <v>68</v>
      </c>
      <c r="D3" s="326"/>
      <c r="E3" s="326"/>
      <c r="F3" s="327"/>
      <c r="G3" s="321" t="s">
        <v>5</v>
      </c>
      <c r="H3" s="322"/>
      <c r="I3" s="321" t="s">
        <v>6</v>
      </c>
      <c r="J3" s="322"/>
      <c r="K3" s="321" t="s">
        <v>7</v>
      </c>
      <c r="L3" s="322"/>
      <c r="M3" s="321" t="s">
        <v>8</v>
      </c>
      <c r="N3" s="322"/>
      <c r="O3" s="321" t="s">
        <v>9</v>
      </c>
      <c r="P3" s="322"/>
      <c r="Q3" s="330" t="s">
        <v>10</v>
      </c>
      <c r="R3" s="331"/>
      <c r="S3" s="9"/>
      <c r="T3" s="9"/>
      <c r="U3" s="9"/>
      <c r="V3" s="9"/>
      <c r="W3" s="9"/>
      <c r="X3" s="9"/>
      <c r="Y3" s="9"/>
      <c r="Z3" s="9"/>
      <c r="AA3" s="53"/>
    </row>
    <row r="4" spans="1:47" ht="24.75" customHeight="1" thickBot="1" x14ac:dyDescent="0.25">
      <c r="A4" s="69">
        <v>5</v>
      </c>
      <c r="B4" s="70">
        <v>11</v>
      </c>
      <c r="C4" s="80">
        <v>1</v>
      </c>
      <c r="D4" s="102" t="str">
        <f>IF(gironi!Z23=0,"2° Classificato Girone 2",IF(gironi!Z23&lt;&gt;0,gironi!AW21))</f>
        <v>BARUFFALDI THOMAS - O. CRISTO RE (RE)</v>
      </c>
      <c r="E4" s="87" t="s">
        <v>18</v>
      </c>
      <c r="F4" s="102" t="str">
        <f>IF(gironi!Z43=0,"2° Classificato Girone 3",IF(gironi!Z43&lt;&gt;0,gironi!AV46))</f>
        <v>PAVESI SAUL -TT S. POLO (PR)</v>
      </c>
      <c r="G4" s="71">
        <v>7</v>
      </c>
      <c r="H4" s="72">
        <v>11</v>
      </c>
      <c r="I4" s="71">
        <v>14</v>
      </c>
      <c r="J4" s="72">
        <v>12</v>
      </c>
      <c r="K4" s="71">
        <v>9</v>
      </c>
      <c r="L4" s="72">
        <v>11</v>
      </c>
      <c r="M4" s="71">
        <v>2</v>
      </c>
      <c r="N4" s="72">
        <v>11</v>
      </c>
      <c r="O4" s="71"/>
      <c r="P4" s="72"/>
      <c r="Q4" s="67">
        <f>IF(G4="","",IF(G4&lt;&gt;"",X4))</f>
        <v>1</v>
      </c>
      <c r="R4" s="67">
        <f>IF(G4="","",IF(G4&lt;&gt;"",Y4))</f>
        <v>3</v>
      </c>
      <c r="S4" s="28" t="str">
        <f>IF(AND(G4&lt;&gt;"",H4&lt;&gt;""),IF(G4&gt;H4,"c","f"),0)</f>
        <v>f</v>
      </c>
      <c r="T4" s="28" t="str">
        <f>IF(AND(I4&lt;&gt;"",J4&lt;&gt;""),IF(I4&gt;J4,"c","f"),0)</f>
        <v>c</v>
      </c>
      <c r="U4" s="28" t="str">
        <f>IF(AND(K4&lt;&gt;"",L4&lt;&gt;""),IF(K4&gt;L4,"c","f"),0)</f>
        <v>f</v>
      </c>
      <c r="V4" s="28" t="str">
        <f>IF(AND(M4&lt;&gt;"",N4&lt;&gt;""),IF(M4&gt;N4,"c","f"),0)</f>
        <v>f</v>
      </c>
      <c r="W4" s="28">
        <f>IF(AND(O4&lt;&gt;"",P4&lt;&gt;""),IF(O4&gt;P4,"c","f"),0)</f>
        <v>0</v>
      </c>
      <c r="X4" s="28">
        <f>COUNTIF(S4:W4,"c")</f>
        <v>1</v>
      </c>
      <c r="Y4" s="28">
        <f>COUNTIF(S4:W4,"f")</f>
        <v>3</v>
      </c>
      <c r="Z4" s="205" t="s">
        <v>106</v>
      </c>
      <c r="AA4" s="53" t="str">
        <f>IF(Q4="","",IF(Q4&lt;&gt;"",CONCATENATE(G4,E4,H4,Z4,I4,E4,J4,Z4,K4,E4,L4,Z4,M4,E4,N4,Z4,O4,E4,P4)))</f>
        <v>7-11--14-12--9-11--2-11---</v>
      </c>
      <c r="AB4" s="324" t="str">
        <f>D8</f>
        <v>D'ANIELLO MATTIA - TT S. POLO (PR)</v>
      </c>
      <c r="AC4" s="324"/>
      <c r="AD4" s="324"/>
      <c r="AE4" s="324"/>
      <c r="AF4" s="150"/>
    </row>
    <row r="5" spans="1:47" ht="21" customHeight="1" thickBot="1" x14ac:dyDescent="0.25">
      <c r="A5" s="88">
        <v>6</v>
      </c>
      <c r="B5" s="89">
        <v>11</v>
      </c>
      <c r="C5" s="80">
        <v>2</v>
      </c>
      <c r="D5" s="102" t="str">
        <f>IF(gironi!Z43=0,"1° Classificato Girone 3",IF(gironi!Z43&lt;&gt;0,gironi!AV45))</f>
        <v>TAMPELLA GIACOMO - TT LUGO/ARSENAL</v>
      </c>
      <c r="E5" s="87" t="s">
        <v>18</v>
      </c>
      <c r="F5" s="102" t="str">
        <f>IF(gironi!Z10=0,"2° Classificato Girone 1",IF(gironi!Z10&lt;&gt;0,gironi!AW8))</f>
        <v>BLUNDETTO GIACOMO - O. CRISTO RE (RE)</v>
      </c>
      <c r="G5" s="65">
        <v>11</v>
      </c>
      <c r="H5" s="66">
        <v>5</v>
      </c>
      <c r="I5" s="65">
        <v>11</v>
      </c>
      <c r="J5" s="66">
        <v>2</v>
      </c>
      <c r="K5" s="65">
        <v>11</v>
      </c>
      <c r="L5" s="66">
        <v>3</v>
      </c>
      <c r="M5" s="65"/>
      <c r="N5" s="66"/>
      <c r="O5" s="65"/>
      <c r="P5" s="66"/>
      <c r="Q5" s="67">
        <f>IF(G5="","",IF(G5&lt;&gt;"",X5))</f>
        <v>3</v>
      </c>
      <c r="R5" s="67">
        <f>IF(G5="","",IF(G5&lt;&gt;"",Y5))</f>
        <v>0</v>
      </c>
      <c r="S5" s="28" t="str">
        <f>IF(AND(G5&lt;&gt;"",H5&lt;&gt;""),IF(G5&gt;H5,"c","f"),0)</f>
        <v>c</v>
      </c>
      <c r="T5" s="28" t="str">
        <f>IF(AND(I5&lt;&gt;"",J5&lt;&gt;""),IF(I5&gt;J5,"c","f"),0)</f>
        <v>c</v>
      </c>
      <c r="U5" s="28" t="str">
        <f>IF(AND(K5&lt;&gt;"",L5&lt;&gt;""),IF(K5&gt;L5,"c","f"),0)</f>
        <v>c</v>
      </c>
      <c r="V5" s="28">
        <f>IF(AND(M5&lt;&gt;"",N5&lt;&gt;""),IF(M5&gt;N5,"c","f"),0)</f>
        <v>0</v>
      </c>
      <c r="W5" s="28">
        <f>IF(AND(O5&lt;&gt;"",P5&lt;&gt;""),IF(O5&gt;P5,"c","f"),0)</f>
        <v>0</v>
      </c>
      <c r="X5" s="28">
        <f>COUNTIF(S5:W5,"c")</f>
        <v>3</v>
      </c>
      <c r="Y5" s="28">
        <f>COUNTIF(S5:W5,"f")</f>
        <v>0</v>
      </c>
      <c r="Z5" s="205" t="s">
        <v>106</v>
      </c>
      <c r="AA5" s="53" t="str">
        <f>IF(Q5="","",IF(Q5&lt;&gt;"",CONCATENATE(G5,E5,H5,Z5,I5,E5,J5,Z5,K5,E5,L5,Z5,M5,E5,N5,Z5,O5,E5,P5)))</f>
        <v>11-5--11-2--11-3------</v>
      </c>
      <c r="AC5" s="53"/>
      <c r="AD5" s="53"/>
      <c r="AG5" s="68"/>
    </row>
    <row r="6" spans="1:47" ht="24.75" customHeight="1" thickBot="1" x14ac:dyDescent="0.25">
      <c r="AA6" s="53"/>
      <c r="AB6" s="53"/>
      <c r="AC6" s="151"/>
      <c r="AD6" s="53"/>
      <c r="AE6" s="152"/>
      <c r="AG6" s="74"/>
      <c r="AH6" s="333" t="str">
        <f>D8</f>
        <v>D'ANIELLO MATTIA - TT S. POLO (PR)</v>
      </c>
      <c r="AI6" s="333"/>
      <c r="AJ6" s="333"/>
      <c r="AK6" s="333"/>
      <c r="AL6" s="153" t="str">
        <f>REPT(Q8,1)</f>
        <v>3</v>
      </c>
    </row>
    <row r="7" spans="1:47" ht="24.75" customHeight="1" thickBot="1" x14ac:dyDescent="0.25">
      <c r="A7" s="61" t="s">
        <v>2</v>
      </c>
      <c r="B7" s="62" t="s">
        <v>3</v>
      </c>
      <c r="C7" s="325" t="s">
        <v>69</v>
      </c>
      <c r="D7" s="326"/>
      <c r="E7" s="326"/>
      <c r="F7" s="327"/>
      <c r="G7" s="321" t="s">
        <v>5</v>
      </c>
      <c r="H7" s="322"/>
      <c r="I7" s="321" t="s">
        <v>6</v>
      </c>
      <c r="J7" s="322"/>
      <c r="K7" s="321" t="s">
        <v>7</v>
      </c>
      <c r="L7" s="322"/>
      <c r="M7" s="321" t="s">
        <v>8</v>
      </c>
      <c r="N7" s="322"/>
      <c r="O7" s="321" t="s">
        <v>9</v>
      </c>
      <c r="P7" s="322"/>
      <c r="Q7" s="330" t="s">
        <v>10</v>
      </c>
      <c r="R7" s="331"/>
      <c r="S7" s="9"/>
      <c r="T7" s="9"/>
      <c r="U7" s="9"/>
      <c r="V7" s="9"/>
      <c r="W7" s="9"/>
      <c r="X7" s="9"/>
      <c r="Y7" s="9"/>
      <c r="Z7" s="9"/>
      <c r="AA7" s="53"/>
      <c r="AG7" s="74"/>
      <c r="AM7" s="154"/>
    </row>
    <row r="8" spans="1:47" ht="24.75" customHeight="1" thickBot="1" x14ac:dyDescent="0.25">
      <c r="A8" s="63">
        <v>5</v>
      </c>
      <c r="B8" s="85">
        <v>11.2</v>
      </c>
      <c r="C8" s="64">
        <v>1</v>
      </c>
      <c r="D8" s="101" t="str">
        <f>IF(gironi!Z10=0,"1° Classificato Girone 1",IF(gironi!Z10&lt;&gt;0,gironi!AW7))</f>
        <v>D'ANIELLO MATTIA - TT S. POLO (PR)</v>
      </c>
      <c r="E8" s="86" t="s">
        <v>18</v>
      </c>
      <c r="F8" s="83" t="str">
        <f>IF(Q4&lt;R4,F4,IF(Q4&gt;R4,D4,""))</f>
        <v>PAVESI SAUL -TT S. POLO (PR)</v>
      </c>
      <c r="G8" s="79">
        <v>11</v>
      </c>
      <c r="H8" s="84">
        <v>5</v>
      </c>
      <c r="I8" s="79">
        <v>11</v>
      </c>
      <c r="J8" s="84">
        <v>8</v>
      </c>
      <c r="K8" s="79">
        <v>11</v>
      </c>
      <c r="L8" s="84">
        <v>0</v>
      </c>
      <c r="M8" s="79"/>
      <c r="N8" s="84"/>
      <c r="O8" s="79"/>
      <c r="P8" s="84"/>
      <c r="Q8" s="67">
        <f>IF(G8="","",IF(G8&lt;&gt;"",X8))</f>
        <v>3</v>
      </c>
      <c r="R8" s="67">
        <f>IF(G8="","",IF(G8&lt;&gt;"",Y8))</f>
        <v>0</v>
      </c>
      <c r="S8" s="28" t="str">
        <f>IF(AND(G8&lt;&gt;"",H8&lt;&gt;""),IF(G8&gt;H8,"c","f"),0)</f>
        <v>c</v>
      </c>
      <c r="T8" s="28" t="str">
        <f>IF(AND(I8&lt;&gt;"",J8&lt;&gt;""),IF(I8&gt;J8,"c","f"),0)</f>
        <v>c</v>
      </c>
      <c r="U8" s="28" t="str">
        <f>IF(AND(K8&lt;&gt;"",L8&lt;&gt;""),IF(K8&gt;L8,"c","f"),0)</f>
        <v>c</v>
      </c>
      <c r="V8" s="28">
        <f>IF(AND(M8&lt;&gt;"",N8&lt;&gt;""),IF(M8&gt;N8,"c","f"),0)</f>
        <v>0</v>
      </c>
      <c r="W8" s="28">
        <f>IF(AND(O8&lt;&gt;"",P8&lt;&gt;""),IF(O8&gt;P8,"c","f"),0)</f>
        <v>0</v>
      </c>
      <c r="X8" s="28">
        <f>COUNTIF(S8:W8,"c")</f>
        <v>3</v>
      </c>
      <c r="Y8" s="28">
        <f>COUNTIF(S8:W8,"f")</f>
        <v>0</v>
      </c>
      <c r="Z8" s="205" t="s">
        <v>106</v>
      </c>
      <c r="AA8" s="53" t="str">
        <f>IF(Q8="","",IF(Q8&lt;&gt;"",CONCATENATE(G8,E8,H8,Z8,I8,E8,J8,Z8,K8,E8,L8,Z8,M8,E8,N8,Z8,O8,E8,P8)))</f>
        <v>11-5--11-8--11-0------</v>
      </c>
      <c r="AB8" s="323" t="s">
        <v>93</v>
      </c>
      <c r="AC8" s="323"/>
      <c r="AD8" s="323"/>
      <c r="AE8" s="323"/>
      <c r="AF8" s="150"/>
      <c r="AG8" s="73"/>
      <c r="AI8" s="53"/>
      <c r="AJ8" s="53"/>
      <c r="AM8" s="74"/>
    </row>
    <row r="9" spans="1:47" ht="24.75" customHeight="1" thickBot="1" x14ac:dyDescent="0.25">
      <c r="A9" s="91">
        <v>6</v>
      </c>
      <c r="B9" s="92">
        <v>11.2</v>
      </c>
      <c r="C9" s="81">
        <v>2</v>
      </c>
      <c r="D9" s="90" t="str">
        <f>IF(Q5&lt;R5,F5,IF(Q5&gt;R5,D5,""))</f>
        <v>TAMPELLA GIACOMO - TT LUGO/ARSENAL</v>
      </c>
      <c r="E9" s="93" t="s">
        <v>18</v>
      </c>
      <c r="F9" s="148" t="str">
        <f>IF(gironi!Z23=0,"1° Classificato Girone 2",IF(gironi!Z23&lt;&gt;0,gironi!AW20))</f>
        <v>SALTINI ANDREA - TT ARSENAL (RE)</v>
      </c>
      <c r="G9" s="77">
        <v>11</v>
      </c>
      <c r="H9" s="78">
        <v>6</v>
      </c>
      <c r="I9" s="77">
        <v>9</v>
      </c>
      <c r="J9" s="78">
        <v>11</v>
      </c>
      <c r="K9" s="77">
        <v>11</v>
      </c>
      <c r="L9" s="78">
        <v>8</v>
      </c>
      <c r="M9" s="77">
        <v>9</v>
      </c>
      <c r="N9" s="78">
        <v>11</v>
      </c>
      <c r="O9" s="77">
        <v>8</v>
      </c>
      <c r="P9" s="78">
        <v>11</v>
      </c>
      <c r="Q9" s="67">
        <f>IF(G9="","",IF(G9&lt;&gt;"",X9))</f>
        <v>2</v>
      </c>
      <c r="R9" s="67">
        <f>IF(G9="","",IF(G9&lt;&gt;"",Y9))</f>
        <v>3</v>
      </c>
      <c r="S9" s="28" t="str">
        <f>IF(AND(G9&lt;&gt;"",H9&lt;&gt;""),IF(G9&gt;H9,"c","f"),0)</f>
        <v>c</v>
      </c>
      <c r="T9" s="28" t="str">
        <f>IF(AND(I9&lt;&gt;"",J9&lt;&gt;""),IF(I9&gt;J9,"c","f"),0)</f>
        <v>f</v>
      </c>
      <c r="U9" s="28" t="str">
        <f>IF(AND(K9&lt;&gt;"",L9&lt;&gt;""),IF(K9&gt;L9,"c","f"),0)</f>
        <v>c</v>
      </c>
      <c r="V9" s="28" t="str">
        <f>IF(AND(M9&lt;&gt;"",N9&lt;&gt;""),IF(M9&gt;N9,"c","f"),0)</f>
        <v>f</v>
      </c>
      <c r="W9" s="28" t="str">
        <f>IF(AND(O9&lt;&gt;"",P9&lt;&gt;""),IF(O9&gt;P9,"c","f"),0)</f>
        <v>f</v>
      </c>
      <c r="X9" s="28">
        <f>COUNTIF(S9:W9,"c")</f>
        <v>2</v>
      </c>
      <c r="Y9" s="28">
        <f>COUNTIF(S9:W9,"f")</f>
        <v>3</v>
      </c>
      <c r="Z9" s="205" t="s">
        <v>106</v>
      </c>
      <c r="AA9" s="53" t="str">
        <f>IF(Q9="","",IF(Q9&lt;&gt;"",CONCATENATE(G9,E9,H9,Z9,I9,E9,J9,Z9,K9,E9,L9,Z9,M9,E9,N9,Z9,O9,E9,P9)))</f>
        <v>11-6--9-11--11-8--9-11--8-11</v>
      </c>
      <c r="AH9" s="53" t="s">
        <v>2</v>
      </c>
      <c r="AI9" s="151" t="str">
        <f>REPT(A8,1)</f>
        <v>5</v>
      </c>
      <c r="AJ9" s="53" t="s">
        <v>3</v>
      </c>
      <c r="AK9" s="152">
        <f>IF(B8="","",IF(B8&lt;&gt;0,B8))</f>
        <v>11.2</v>
      </c>
      <c r="AM9" s="74"/>
      <c r="AN9" s="324" t="str">
        <f>D12</f>
        <v>D'ANIELLO MATTIA - TT S. POLO (PR)</v>
      </c>
      <c r="AO9" s="324"/>
      <c r="AP9" s="324"/>
      <c r="AQ9" s="324"/>
      <c r="AR9" s="150" t="str">
        <f>REPT(Q12,1)</f>
        <v>3</v>
      </c>
    </row>
    <row r="10" spans="1:47" ht="24.75" customHeight="1" thickBot="1" x14ac:dyDescent="0.25">
      <c r="AA10" s="53"/>
      <c r="AB10" s="324" t="str">
        <f>D4</f>
        <v>BARUFFALDI THOMAS - O. CRISTO RE (RE)</v>
      </c>
      <c r="AC10" s="324"/>
      <c r="AD10" s="324"/>
      <c r="AE10" s="324"/>
      <c r="AF10" s="153" t="str">
        <f>REPT(Q4,1)</f>
        <v>1</v>
      </c>
      <c r="AM10" s="74"/>
      <c r="AN10" s="56" t="str">
        <f>AA8</f>
        <v>11-5--11-8--11-0------</v>
      </c>
      <c r="AS10" s="68"/>
    </row>
    <row r="11" spans="1:47" ht="24.75" customHeight="1" thickBot="1" x14ac:dyDescent="0.25">
      <c r="A11" s="61" t="s">
        <v>2</v>
      </c>
      <c r="B11" s="62" t="s">
        <v>3</v>
      </c>
      <c r="C11" s="325" t="s">
        <v>67</v>
      </c>
      <c r="D11" s="326"/>
      <c r="E11" s="326"/>
      <c r="F11" s="327"/>
      <c r="G11" s="321" t="s">
        <v>5</v>
      </c>
      <c r="H11" s="322"/>
      <c r="I11" s="321" t="s">
        <v>6</v>
      </c>
      <c r="J11" s="322"/>
      <c r="K11" s="321" t="s">
        <v>7</v>
      </c>
      <c r="L11" s="322"/>
      <c r="M11" s="321" t="s">
        <v>8</v>
      </c>
      <c r="N11" s="322"/>
      <c r="O11" s="321" t="s">
        <v>9</v>
      </c>
      <c r="P11" s="322"/>
      <c r="Q11" s="330" t="s">
        <v>10</v>
      </c>
      <c r="R11" s="331"/>
      <c r="S11" s="9"/>
      <c r="T11" s="9"/>
      <c r="U11" s="9"/>
      <c r="V11" s="9"/>
      <c r="W11" s="9"/>
      <c r="X11" s="9"/>
      <c r="Y11" s="9"/>
      <c r="Z11" s="9"/>
      <c r="AA11" s="53"/>
      <c r="AC11" s="53"/>
      <c r="AD11" s="53"/>
      <c r="AG11" s="68"/>
      <c r="AM11" s="74"/>
      <c r="AS11" s="74"/>
    </row>
    <row r="12" spans="1:47" ht="24.75" customHeight="1" thickBot="1" x14ac:dyDescent="0.25">
      <c r="A12" s="91">
        <v>3</v>
      </c>
      <c r="B12" s="92">
        <v>11.4</v>
      </c>
      <c r="C12" s="94">
        <v>1</v>
      </c>
      <c r="D12" s="95" t="str">
        <f>IF(Q8&lt;R8,F8,IF(Q8&gt;R8,D8,""))</f>
        <v>D'ANIELLO MATTIA - TT S. POLO (PR)</v>
      </c>
      <c r="E12" s="96" t="s">
        <v>18</v>
      </c>
      <c r="F12" s="97" t="str">
        <f>IF(Q9&lt;R9,F9,IF(Q9&gt;R9,D9,""))</f>
        <v>SALTINI ANDREA - TT ARSENAL (RE)</v>
      </c>
      <c r="G12" s="98">
        <v>11</v>
      </c>
      <c r="H12" s="99">
        <v>4</v>
      </c>
      <c r="I12" s="98">
        <v>12</v>
      </c>
      <c r="J12" s="99">
        <v>10</v>
      </c>
      <c r="K12" s="98">
        <v>11</v>
      </c>
      <c r="L12" s="99">
        <v>7</v>
      </c>
      <c r="M12" s="98"/>
      <c r="N12" s="99"/>
      <c r="O12" s="98"/>
      <c r="P12" s="99"/>
      <c r="Q12" s="67">
        <f>IF(G12="","",IF(G12&lt;&gt;"",X12))</f>
        <v>3</v>
      </c>
      <c r="R12" s="67">
        <f>IF(G12="","",IF(G12&lt;&gt;"",Y12))</f>
        <v>0</v>
      </c>
      <c r="S12" s="28" t="str">
        <f>IF(AND(G12&lt;&gt;"",H12&lt;&gt;""),IF(G12&gt;H12,"c","f"),0)</f>
        <v>c</v>
      </c>
      <c r="T12" s="28" t="str">
        <f>IF(AND(I12&lt;&gt;"",J12&lt;&gt;""),IF(I12&gt;J12,"c","f"),0)</f>
        <v>c</v>
      </c>
      <c r="U12" s="28" t="str">
        <f>IF(AND(K12&lt;&gt;"",L12&lt;&gt;""),IF(K12&gt;L12,"c","f"),0)</f>
        <v>c</v>
      </c>
      <c r="V12" s="28">
        <f>IF(AND(M12&lt;&gt;"",N12&lt;&gt;""),IF(M12&gt;N12,"c","f"),0)</f>
        <v>0</v>
      </c>
      <c r="W12" s="28">
        <f>IF(AND(O12&lt;&gt;"",P12&lt;&gt;""),IF(O12&gt;P12,"c","f"),0)</f>
        <v>0</v>
      </c>
      <c r="X12" s="28">
        <f>COUNTIF(S12:W12,"c")</f>
        <v>3</v>
      </c>
      <c r="Y12" s="28">
        <f>COUNTIF(S12:W12,"f")</f>
        <v>0</v>
      </c>
      <c r="Z12" s="205" t="s">
        <v>106</v>
      </c>
      <c r="AA12" s="53" t="str">
        <f>IF(Q12="","",IF(Q12&lt;&gt;"",CONCATENATE(G12,E12,H12,Z12,I12,E12,J12,Z12,K12,E12,L12,Z12,M12,E12,N12,Z12,O12,E12,P12)))</f>
        <v>11-4--12-10--11-7------</v>
      </c>
      <c r="AB12" s="53" t="s">
        <v>2</v>
      </c>
      <c r="AC12" s="151" t="str">
        <f>REPT(A4,1)</f>
        <v>5</v>
      </c>
      <c r="AD12" s="53" t="s">
        <v>3</v>
      </c>
      <c r="AE12" s="152">
        <f>IF(B4="","",IF(B4&lt;&gt;0,B4))</f>
        <v>11</v>
      </c>
      <c r="AG12" s="74"/>
      <c r="AH12" s="324" t="str">
        <f>F8</f>
        <v>PAVESI SAUL -TT S. POLO (PR)</v>
      </c>
      <c r="AI12" s="324"/>
      <c r="AJ12" s="324"/>
      <c r="AK12" s="324"/>
      <c r="AL12" s="153" t="str">
        <f>REPT(R8,1)</f>
        <v>0</v>
      </c>
      <c r="AM12" s="73"/>
      <c r="AS12" s="74"/>
    </row>
    <row r="13" spans="1:47" ht="24.75" customHeight="1" x14ac:dyDescent="0.2">
      <c r="AG13" s="74"/>
      <c r="AH13" s="56" t="str">
        <f>AA4</f>
        <v>7-11--14-12--9-11--2-11---</v>
      </c>
      <c r="AS13" s="74"/>
    </row>
    <row r="14" spans="1:47" ht="24.75" customHeight="1" x14ac:dyDescent="0.2">
      <c r="AB14" s="324" t="str">
        <f>F4</f>
        <v>PAVESI SAUL -TT S. POLO (PR)</v>
      </c>
      <c r="AC14" s="324"/>
      <c r="AD14" s="324"/>
      <c r="AE14" s="324"/>
      <c r="AF14" s="153" t="str">
        <f>REPT(R4,1)</f>
        <v>3</v>
      </c>
      <c r="AG14" s="73"/>
      <c r="AQ14" s="76"/>
      <c r="AS14" s="74"/>
    </row>
    <row r="15" spans="1:47" ht="24.75" customHeight="1" x14ac:dyDescent="0.2">
      <c r="AO15" s="53"/>
      <c r="AP15" s="53"/>
      <c r="AS15" s="74"/>
    </row>
    <row r="16" spans="1:47" ht="24.75" customHeight="1" x14ac:dyDescent="0.2">
      <c r="AN16" s="53" t="s">
        <v>2</v>
      </c>
      <c r="AO16" s="151" t="str">
        <f>REPT(A12,1)</f>
        <v>3</v>
      </c>
      <c r="AP16" s="53" t="s">
        <v>3</v>
      </c>
      <c r="AQ16" s="152">
        <f>IF(B12="","",IF(B12&lt;&gt;0,B12))</f>
        <v>11.4</v>
      </c>
      <c r="AS16" s="74"/>
      <c r="AT16" s="149" t="str">
        <f>IF(AR9&lt;AR23,AN23,IF(AR9&gt;AR23,AN9,""))</f>
        <v>D'ANIELLO MATTIA - TT S. POLO (PR)</v>
      </c>
      <c r="AU16" s="155"/>
    </row>
    <row r="17" spans="28:46" ht="24.75" customHeight="1" x14ac:dyDescent="0.2">
      <c r="AQ17" s="75"/>
      <c r="AS17" s="74"/>
      <c r="AT17" s="206" t="str">
        <f>AA12</f>
        <v>11-4--12-10--11-7------</v>
      </c>
    </row>
    <row r="18" spans="28:46" ht="24.75" customHeight="1" x14ac:dyDescent="0.2">
      <c r="AB18" s="324" t="str">
        <f>D5</f>
        <v>TAMPELLA GIACOMO - TT LUGO/ARSENAL</v>
      </c>
      <c r="AC18" s="324"/>
      <c r="AD18" s="324"/>
      <c r="AE18" s="324"/>
      <c r="AF18" s="153" t="str">
        <f>REPT(Q5,1)</f>
        <v>3</v>
      </c>
      <c r="AS18" s="74"/>
    </row>
    <row r="19" spans="28:46" ht="24.75" customHeight="1" x14ac:dyDescent="0.2">
      <c r="AC19" s="53"/>
      <c r="AD19" s="53"/>
      <c r="AG19" s="68"/>
      <c r="AS19" s="74"/>
    </row>
    <row r="20" spans="28:46" ht="24" customHeight="1" x14ac:dyDescent="0.2">
      <c r="AB20" s="53" t="s">
        <v>2</v>
      </c>
      <c r="AC20" s="151" t="str">
        <f>REPT(A5,1)</f>
        <v>6</v>
      </c>
      <c r="AD20" s="53" t="s">
        <v>3</v>
      </c>
      <c r="AE20" s="152">
        <f>IF(B5="","",IF(B5&lt;&gt;0,B5))</f>
        <v>11</v>
      </c>
      <c r="AG20" s="74"/>
      <c r="AH20" s="324" t="str">
        <f>D9</f>
        <v>TAMPELLA GIACOMO - TT LUGO/ARSENAL</v>
      </c>
      <c r="AI20" s="324"/>
      <c r="AJ20" s="324"/>
      <c r="AK20" s="324"/>
      <c r="AL20" s="153" t="str">
        <f>REPT(Q9,1)</f>
        <v>2</v>
      </c>
      <c r="AS20" s="74"/>
    </row>
    <row r="21" spans="28:46" ht="24.75" customHeight="1" x14ac:dyDescent="0.2">
      <c r="AG21" s="74"/>
      <c r="AH21" s="56" t="str">
        <f>AA5</f>
        <v>11-5--11-2--11-3------</v>
      </c>
      <c r="AM21" s="68"/>
      <c r="AS21" s="74"/>
    </row>
    <row r="22" spans="28:46" ht="24.75" customHeight="1" x14ac:dyDescent="0.2">
      <c r="AB22" s="324" t="str">
        <f>F5</f>
        <v>BLUNDETTO GIACOMO - O. CRISTO RE (RE)</v>
      </c>
      <c r="AC22" s="324"/>
      <c r="AD22" s="324"/>
      <c r="AE22" s="324"/>
      <c r="AF22" s="153" t="str">
        <f>REPT(R5,1)</f>
        <v>0</v>
      </c>
      <c r="AG22" s="73"/>
      <c r="AI22" s="53"/>
      <c r="AJ22" s="53"/>
      <c r="AM22" s="74"/>
      <c r="AS22" s="74"/>
    </row>
    <row r="23" spans="28:46" ht="24.75" customHeight="1" x14ac:dyDescent="0.2">
      <c r="AH23" s="53" t="s">
        <v>2</v>
      </c>
      <c r="AI23" s="151" t="str">
        <f>REPT(A9,1)</f>
        <v>6</v>
      </c>
      <c r="AJ23" s="53" t="s">
        <v>3</v>
      </c>
      <c r="AK23" s="152">
        <f>IF(B9="","",IF(B9&lt;&gt;0,B9))</f>
        <v>11.2</v>
      </c>
      <c r="AM23" s="74"/>
      <c r="AN23" s="324" t="str">
        <f>F12</f>
        <v>SALTINI ANDREA - TT ARSENAL (RE)</v>
      </c>
      <c r="AO23" s="324"/>
      <c r="AP23" s="324"/>
      <c r="AQ23" s="324"/>
      <c r="AR23" s="150" t="str">
        <f>REPT(R12,1)</f>
        <v>0</v>
      </c>
      <c r="AS23" s="73"/>
    </row>
    <row r="24" spans="28:46" ht="24.75" customHeight="1" x14ac:dyDescent="0.2">
      <c r="AB24" s="323" t="s">
        <v>93</v>
      </c>
      <c r="AC24" s="323"/>
      <c r="AD24" s="323"/>
      <c r="AE24" s="323"/>
      <c r="AF24" s="150"/>
      <c r="AM24" s="74"/>
      <c r="AN24" s="56" t="str">
        <f>AA9</f>
        <v>11-6--9-11--11-8--9-11--8-11</v>
      </c>
    </row>
    <row r="25" spans="28:46" ht="24.75" customHeight="1" x14ac:dyDescent="0.2">
      <c r="AC25" s="53"/>
      <c r="AD25" s="53"/>
      <c r="AG25" s="68"/>
      <c r="AM25" s="74"/>
    </row>
    <row r="26" spans="28:46" ht="24.75" customHeight="1" x14ac:dyDescent="0.2">
      <c r="AB26" s="53"/>
      <c r="AC26" s="151"/>
      <c r="AD26" s="53"/>
      <c r="AE26" s="152"/>
      <c r="AG26" s="74"/>
      <c r="AH26" s="324" t="str">
        <f>F9</f>
        <v>SALTINI ANDREA - TT ARSENAL (RE)</v>
      </c>
      <c r="AI26" s="324"/>
      <c r="AJ26" s="324"/>
      <c r="AK26" s="324"/>
      <c r="AL26" s="153" t="str">
        <f>REPT(R9,1)</f>
        <v>3</v>
      </c>
      <c r="AM26" s="73"/>
    </row>
    <row r="27" spans="28:46" ht="24.75" customHeight="1" x14ac:dyDescent="0.2">
      <c r="AG27" s="74"/>
    </row>
    <row r="28" spans="28:46" ht="24.75" customHeight="1" x14ac:dyDescent="0.2">
      <c r="AB28" s="324" t="str">
        <f>F9</f>
        <v>SALTINI ANDREA - TT ARSENAL (RE)</v>
      </c>
      <c r="AC28" s="324"/>
      <c r="AD28" s="324"/>
      <c r="AE28" s="324"/>
      <c r="AF28" s="150"/>
      <c r="AG28" s="73"/>
      <c r="AN28" s="156"/>
      <c r="AO28" s="156"/>
      <c r="AP28" s="156"/>
    </row>
    <row r="36" spans="1:56" s="100" customFormat="1" ht="24.75" customHeight="1" x14ac:dyDescent="0.2">
      <c r="A36" s="53"/>
      <c r="B36" s="54"/>
      <c r="C36" s="56"/>
      <c r="D36" s="82"/>
      <c r="E36" s="82"/>
      <c r="F36" s="82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</row>
    <row r="37" spans="1:56" s="100" customFormat="1" ht="24.75" customHeight="1" x14ac:dyDescent="0.2">
      <c r="A37" s="53"/>
      <c r="B37" s="54"/>
      <c r="C37" s="56"/>
      <c r="D37" s="82"/>
      <c r="E37" s="82"/>
      <c r="F37" s="82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</row>
    <row r="38" spans="1:56" s="100" customFormat="1" ht="24.75" customHeight="1" x14ac:dyDescent="0.2">
      <c r="A38" s="53"/>
      <c r="B38" s="54"/>
      <c r="C38" s="56"/>
      <c r="D38" s="82"/>
      <c r="E38" s="82"/>
      <c r="F38" s="82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</row>
    <row r="39" spans="1:56" s="100" customFormat="1" ht="24.75" customHeight="1" x14ac:dyDescent="0.2">
      <c r="A39" s="53"/>
      <c r="B39" s="54"/>
      <c r="C39" s="56"/>
      <c r="D39" s="82"/>
      <c r="E39" s="82"/>
      <c r="F39" s="82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</row>
    <row r="40" spans="1:56" s="100" customFormat="1" ht="24.75" customHeight="1" x14ac:dyDescent="0.2">
      <c r="A40" s="53"/>
      <c r="B40" s="54"/>
      <c r="C40" s="56"/>
      <c r="D40" s="82"/>
      <c r="E40" s="82"/>
      <c r="F40" s="82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s="100" customFormat="1" ht="24.75" customHeight="1" x14ac:dyDescent="0.2">
      <c r="A41" s="53"/>
      <c r="B41" s="54"/>
      <c r="C41" s="56"/>
      <c r="D41" s="82"/>
      <c r="E41" s="82"/>
      <c r="F41" s="82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s="100" customFormat="1" ht="24.75" customHeight="1" x14ac:dyDescent="0.2">
      <c r="A42" s="53"/>
      <c r="B42" s="54"/>
      <c r="C42" s="56"/>
      <c r="D42" s="82"/>
      <c r="E42" s="82"/>
      <c r="F42" s="82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s="100" customFormat="1" ht="24.75" customHeight="1" x14ac:dyDescent="0.2">
      <c r="A43" s="53"/>
      <c r="B43" s="54"/>
      <c r="C43" s="56"/>
      <c r="D43" s="82"/>
      <c r="E43" s="82"/>
      <c r="F43" s="82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s="100" customFormat="1" ht="24.75" customHeight="1" x14ac:dyDescent="0.2">
      <c r="A44" s="53"/>
      <c r="B44" s="54"/>
      <c r="C44" s="56"/>
      <c r="D44" s="82"/>
      <c r="E44" s="82"/>
      <c r="F44" s="82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s="100" customFormat="1" ht="24.75" customHeight="1" x14ac:dyDescent="0.2">
      <c r="A45" s="53"/>
      <c r="B45" s="54"/>
      <c r="C45" s="56"/>
      <c r="D45" s="82"/>
      <c r="E45" s="82"/>
      <c r="F45" s="82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s="100" customFormat="1" ht="24.75" customHeight="1" x14ac:dyDescent="0.2">
      <c r="A46" s="53"/>
      <c r="B46" s="54"/>
      <c r="C46" s="56"/>
      <c r="D46" s="82"/>
      <c r="E46" s="82"/>
      <c r="F46" s="82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s="100" customFormat="1" ht="24.75" customHeight="1" x14ac:dyDescent="0.2">
      <c r="A47" s="53"/>
      <c r="B47" s="54"/>
      <c r="C47" s="56"/>
      <c r="D47" s="82"/>
      <c r="E47" s="82"/>
      <c r="F47" s="82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s="100" customFormat="1" ht="24.75" customHeight="1" x14ac:dyDescent="0.2">
      <c r="A48" s="53"/>
      <c r="B48" s="54"/>
      <c r="C48" s="56"/>
      <c r="D48" s="82"/>
      <c r="E48" s="82"/>
      <c r="F48" s="82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1:56" s="100" customFormat="1" ht="24.75" customHeight="1" x14ac:dyDescent="0.2">
      <c r="A49" s="53"/>
      <c r="B49" s="54"/>
      <c r="C49" s="56"/>
      <c r="D49" s="82"/>
      <c r="E49" s="82"/>
      <c r="F49" s="82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</row>
    <row r="50" spans="1:56" s="100" customFormat="1" ht="24.75" customHeight="1" x14ac:dyDescent="0.2">
      <c r="A50" s="53"/>
      <c r="B50" s="54"/>
      <c r="C50" s="56"/>
      <c r="D50" s="82"/>
      <c r="E50" s="82"/>
      <c r="F50" s="82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</row>
    <row r="51" spans="1:56" s="100" customFormat="1" ht="24.75" customHeight="1" x14ac:dyDescent="0.2">
      <c r="A51" s="53"/>
      <c r="B51" s="54"/>
      <c r="C51" s="56"/>
      <c r="D51" s="82"/>
      <c r="E51" s="82"/>
      <c r="F51" s="82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</row>
    <row r="52" spans="1:56" s="100" customFormat="1" ht="24.75" customHeight="1" x14ac:dyDescent="0.2">
      <c r="A52" s="53"/>
      <c r="B52" s="54"/>
      <c r="C52" s="56"/>
      <c r="D52" s="82"/>
      <c r="E52" s="82"/>
      <c r="F52" s="82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s="100" customFormat="1" ht="24.75" customHeight="1" x14ac:dyDescent="0.2">
      <c r="A53" s="53"/>
      <c r="B53" s="54"/>
      <c r="C53" s="56"/>
      <c r="D53" s="82"/>
      <c r="E53" s="82"/>
      <c r="F53" s="82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</row>
    <row r="54" spans="1:56" s="100" customFormat="1" ht="24.75" customHeight="1" x14ac:dyDescent="0.2">
      <c r="A54" s="53"/>
      <c r="B54" s="54"/>
      <c r="C54" s="56"/>
      <c r="D54" s="82"/>
      <c r="E54" s="82"/>
      <c r="F54" s="82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</row>
    <row r="55" spans="1:56" s="100" customFormat="1" ht="24.75" customHeight="1" x14ac:dyDescent="0.2">
      <c r="A55" s="53"/>
      <c r="B55" s="54"/>
      <c r="C55" s="56"/>
      <c r="D55" s="82"/>
      <c r="E55" s="82"/>
      <c r="F55" s="82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</row>
    <row r="56" spans="1:56" s="100" customFormat="1" ht="24.75" customHeight="1" x14ac:dyDescent="0.2">
      <c r="A56" s="53"/>
      <c r="B56" s="54"/>
      <c r="C56" s="56"/>
      <c r="D56" s="82"/>
      <c r="E56" s="82"/>
      <c r="F56" s="82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</row>
    <row r="57" spans="1:56" s="100" customFormat="1" ht="24.75" customHeight="1" x14ac:dyDescent="0.2">
      <c r="A57" s="53"/>
      <c r="B57" s="54"/>
      <c r="C57" s="56"/>
      <c r="D57" s="82"/>
      <c r="E57" s="82"/>
      <c r="F57" s="82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</row>
    <row r="58" spans="1:56" s="100" customFormat="1" ht="24.75" customHeight="1" x14ac:dyDescent="0.2">
      <c r="A58" s="53"/>
      <c r="B58" s="54"/>
      <c r="C58" s="56"/>
      <c r="D58" s="82"/>
      <c r="E58" s="82"/>
      <c r="F58" s="82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</row>
    <row r="59" spans="1:56" s="100" customFormat="1" ht="24.75" customHeight="1" x14ac:dyDescent="0.2">
      <c r="A59" s="53"/>
      <c r="B59" s="54"/>
      <c r="C59" s="56"/>
      <c r="D59" s="82"/>
      <c r="E59" s="82"/>
      <c r="F59" s="82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</row>
    <row r="60" spans="1:56" s="100" customFormat="1" ht="24.75" customHeight="1" x14ac:dyDescent="0.2">
      <c r="A60" s="53"/>
      <c r="B60" s="54"/>
      <c r="C60" s="56"/>
      <c r="D60" s="82"/>
      <c r="E60" s="82"/>
      <c r="F60" s="82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</row>
    <row r="61" spans="1:56" s="100" customFormat="1" ht="24.75" customHeight="1" x14ac:dyDescent="0.2">
      <c r="A61" s="53"/>
      <c r="B61" s="54"/>
      <c r="C61" s="56"/>
      <c r="D61" s="82"/>
      <c r="E61" s="82"/>
      <c r="F61" s="82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</row>
    <row r="62" spans="1:56" s="100" customFormat="1" ht="24.75" customHeight="1" x14ac:dyDescent="0.2">
      <c r="A62" s="53"/>
      <c r="B62" s="54"/>
      <c r="C62" s="56"/>
      <c r="D62" s="82"/>
      <c r="E62" s="82"/>
      <c r="F62" s="82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</row>
    <row r="63" spans="1:56" s="100" customFormat="1" ht="24.75" customHeight="1" x14ac:dyDescent="0.2">
      <c r="A63" s="53"/>
      <c r="B63" s="54"/>
      <c r="C63" s="56"/>
      <c r="D63" s="82"/>
      <c r="E63" s="82"/>
      <c r="F63" s="82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</row>
    <row r="64" spans="1:56" s="100" customFormat="1" ht="24.75" customHeight="1" x14ac:dyDescent="0.2">
      <c r="A64" s="53"/>
      <c r="B64" s="54"/>
      <c r="C64" s="56"/>
      <c r="D64" s="82"/>
      <c r="E64" s="82"/>
      <c r="F64" s="82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</row>
    <row r="65" spans="1:56" s="100" customFormat="1" ht="24.75" customHeight="1" x14ac:dyDescent="0.2">
      <c r="A65" s="53"/>
      <c r="B65" s="54"/>
      <c r="C65" s="56"/>
      <c r="D65" s="82"/>
      <c r="E65" s="82"/>
      <c r="F65" s="82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</row>
    <row r="66" spans="1:56" s="100" customFormat="1" ht="24.75" customHeight="1" x14ac:dyDescent="0.2">
      <c r="A66" s="53"/>
      <c r="B66" s="54"/>
      <c r="C66" s="56"/>
      <c r="D66" s="82"/>
      <c r="E66" s="82"/>
      <c r="F66" s="82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</row>
    <row r="67" spans="1:56" s="100" customFormat="1" ht="24.75" customHeight="1" x14ac:dyDescent="0.2">
      <c r="A67" s="53"/>
      <c r="B67" s="54"/>
      <c r="C67" s="56"/>
      <c r="D67" s="82"/>
      <c r="E67" s="82"/>
      <c r="F67" s="82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</row>
    <row r="68" spans="1:56" s="100" customFormat="1" ht="24.75" customHeight="1" x14ac:dyDescent="0.2">
      <c r="A68" s="53"/>
      <c r="B68" s="54"/>
      <c r="C68" s="56"/>
      <c r="D68" s="82"/>
      <c r="E68" s="82"/>
      <c r="F68" s="82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</row>
    <row r="69" spans="1:56" s="100" customFormat="1" ht="24.75" customHeight="1" x14ac:dyDescent="0.2">
      <c r="A69" s="53"/>
      <c r="B69" s="54"/>
      <c r="C69" s="56"/>
      <c r="D69" s="82"/>
      <c r="E69" s="82"/>
      <c r="F69" s="82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</row>
    <row r="70" spans="1:56" s="100" customFormat="1" ht="24.75" customHeight="1" x14ac:dyDescent="0.2">
      <c r="A70" s="53"/>
      <c r="B70" s="54"/>
      <c r="C70" s="56"/>
      <c r="D70" s="82"/>
      <c r="E70" s="82"/>
      <c r="F70" s="82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</row>
    <row r="71" spans="1:56" s="100" customFormat="1" ht="24.75" customHeight="1" x14ac:dyDescent="0.2">
      <c r="A71" s="53"/>
      <c r="B71" s="54"/>
      <c r="C71" s="56"/>
      <c r="D71" s="82"/>
      <c r="E71" s="82"/>
      <c r="F71" s="82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</row>
    <row r="72" spans="1:56" s="100" customFormat="1" ht="24.75" customHeight="1" x14ac:dyDescent="0.2">
      <c r="A72" s="53"/>
      <c r="B72" s="54"/>
      <c r="C72" s="56"/>
      <c r="D72" s="82"/>
      <c r="E72" s="82"/>
      <c r="F72" s="82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</row>
    <row r="73" spans="1:56" s="100" customFormat="1" ht="24.75" customHeight="1" x14ac:dyDescent="0.2">
      <c r="A73" s="53"/>
      <c r="B73" s="54"/>
      <c r="C73" s="56"/>
      <c r="D73" s="82"/>
      <c r="E73" s="82"/>
      <c r="F73" s="82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</row>
    <row r="74" spans="1:56" s="100" customFormat="1" ht="24.75" customHeight="1" x14ac:dyDescent="0.2">
      <c r="A74" s="53"/>
      <c r="B74" s="54"/>
      <c r="C74" s="56"/>
      <c r="D74" s="82"/>
      <c r="E74" s="82"/>
      <c r="F74" s="82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</row>
    <row r="75" spans="1:56" s="100" customFormat="1" ht="24.75" customHeight="1" x14ac:dyDescent="0.2">
      <c r="A75" s="53"/>
      <c r="B75" s="54"/>
      <c r="C75" s="56"/>
      <c r="D75" s="82"/>
      <c r="E75" s="82"/>
      <c r="F75" s="82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</row>
    <row r="76" spans="1:56" s="100" customFormat="1" ht="24.75" customHeight="1" x14ac:dyDescent="0.2">
      <c r="A76" s="53"/>
      <c r="B76" s="54"/>
      <c r="C76" s="56"/>
      <c r="D76" s="82"/>
      <c r="E76" s="82"/>
      <c r="F76" s="82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</row>
    <row r="77" spans="1:56" s="100" customFormat="1" ht="24.75" customHeight="1" x14ac:dyDescent="0.2">
      <c r="A77" s="53"/>
      <c r="B77" s="54"/>
      <c r="C77" s="56"/>
      <c r="D77" s="82"/>
      <c r="E77" s="82"/>
      <c r="F77" s="82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</row>
    <row r="78" spans="1:56" s="100" customFormat="1" ht="24.75" customHeight="1" x14ac:dyDescent="0.2">
      <c r="A78" s="53"/>
      <c r="B78" s="54"/>
      <c r="C78" s="56"/>
      <c r="D78" s="82"/>
      <c r="E78" s="82"/>
      <c r="F78" s="82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</row>
    <row r="79" spans="1:56" s="100" customFormat="1" ht="24.75" customHeight="1" x14ac:dyDescent="0.2">
      <c r="A79" s="53"/>
      <c r="B79" s="54"/>
      <c r="C79" s="56"/>
      <c r="D79" s="82"/>
      <c r="E79" s="82"/>
      <c r="F79" s="82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</row>
    <row r="80" spans="1:56" s="100" customFormat="1" ht="24.75" customHeight="1" x14ac:dyDescent="0.2">
      <c r="A80" s="53"/>
      <c r="B80" s="54"/>
      <c r="C80" s="56"/>
      <c r="D80" s="82"/>
      <c r="E80" s="82"/>
      <c r="F80" s="82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</row>
    <row r="81" spans="1:56" s="100" customFormat="1" ht="24.75" customHeight="1" x14ac:dyDescent="0.2">
      <c r="A81" s="53"/>
      <c r="B81" s="54"/>
      <c r="C81" s="56"/>
      <c r="D81" s="82"/>
      <c r="E81" s="82"/>
      <c r="F81" s="82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</row>
    <row r="82" spans="1:56" s="100" customFormat="1" ht="24.75" customHeight="1" x14ac:dyDescent="0.2">
      <c r="A82" s="53"/>
      <c r="B82" s="54"/>
      <c r="C82" s="56"/>
      <c r="D82" s="82"/>
      <c r="E82" s="82"/>
      <c r="F82" s="82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</row>
    <row r="83" spans="1:56" s="100" customFormat="1" ht="24.75" customHeight="1" x14ac:dyDescent="0.2">
      <c r="A83" s="53"/>
      <c r="B83" s="54"/>
      <c r="C83" s="56"/>
      <c r="D83" s="82"/>
      <c r="E83" s="82"/>
      <c r="F83" s="82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</row>
    <row r="84" spans="1:56" s="100" customFormat="1" ht="24.75" customHeight="1" x14ac:dyDescent="0.2">
      <c r="A84" s="53"/>
      <c r="B84" s="54"/>
      <c r="C84" s="56"/>
      <c r="D84" s="82"/>
      <c r="E84" s="82"/>
      <c r="F84" s="82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s="100" customFormat="1" ht="24.75" customHeight="1" x14ac:dyDescent="0.2">
      <c r="A85" s="53"/>
      <c r="B85" s="54"/>
      <c r="C85" s="56"/>
      <c r="D85" s="82"/>
      <c r="E85" s="82"/>
      <c r="F85" s="82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s="100" customFormat="1" ht="24.75" customHeight="1" x14ac:dyDescent="0.2">
      <c r="A86" s="53"/>
      <c r="B86" s="54"/>
      <c r="C86" s="56"/>
      <c r="D86" s="82"/>
      <c r="E86" s="82"/>
      <c r="F86" s="82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s="100" customFormat="1" ht="24.75" customHeight="1" x14ac:dyDescent="0.2">
      <c r="A87" s="53"/>
      <c r="B87" s="54"/>
      <c r="C87" s="56"/>
      <c r="D87" s="82"/>
      <c r="E87" s="82"/>
      <c r="F87" s="82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s="100" customFormat="1" ht="24.75" customHeight="1" x14ac:dyDescent="0.2">
      <c r="A88" s="53"/>
      <c r="B88" s="54"/>
      <c r="C88" s="56"/>
      <c r="D88" s="82"/>
      <c r="E88" s="82"/>
      <c r="F88" s="82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s="100" customFormat="1" ht="24.75" customHeight="1" x14ac:dyDescent="0.2">
      <c r="A89" s="53"/>
      <c r="B89" s="54"/>
      <c r="C89" s="56"/>
      <c r="D89" s="82"/>
      <c r="E89" s="82"/>
      <c r="F89" s="82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s="100" customFormat="1" ht="24.75" customHeight="1" x14ac:dyDescent="0.2">
      <c r="A90" s="53"/>
      <c r="B90" s="54"/>
      <c r="C90" s="56"/>
      <c r="D90" s="82"/>
      <c r="E90" s="82"/>
      <c r="F90" s="82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</row>
    <row r="91" spans="1:56" s="100" customFormat="1" ht="24.75" customHeight="1" x14ac:dyDescent="0.2">
      <c r="A91" s="53"/>
      <c r="B91" s="54"/>
      <c r="C91" s="56"/>
      <c r="D91" s="82"/>
      <c r="E91" s="82"/>
      <c r="F91" s="82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</row>
    <row r="92" spans="1:56" s="100" customFormat="1" ht="24.75" customHeight="1" x14ac:dyDescent="0.2">
      <c r="A92" s="53"/>
      <c r="B92" s="54"/>
      <c r="C92" s="56"/>
      <c r="D92" s="82"/>
      <c r="E92" s="82"/>
      <c r="F92" s="82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</row>
    <row r="93" spans="1:56" s="100" customFormat="1" ht="24.75" customHeight="1" x14ac:dyDescent="0.2">
      <c r="A93" s="53"/>
      <c r="B93" s="54"/>
      <c r="C93" s="56"/>
      <c r="D93" s="82"/>
      <c r="E93" s="82"/>
      <c r="F93" s="82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</row>
    <row r="94" spans="1:56" s="100" customFormat="1" ht="24.75" customHeight="1" x14ac:dyDescent="0.2">
      <c r="A94" s="53"/>
      <c r="B94" s="54"/>
      <c r="C94" s="56"/>
      <c r="D94" s="82"/>
      <c r="E94" s="82"/>
      <c r="F94" s="82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</row>
    <row r="95" spans="1:56" s="100" customFormat="1" ht="24.75" customHeight="1" x14ac:dyDescent="0.2">
      <c r="A95" s="53"/>
      <c r="B95" s="54"/>
      <c r="C95" s="56"/>
      <c r="D95" s="82"/>
      <c r="E95" s="82"/>
      <c r="F95" s="82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</row>
    <row r="96" spans="1:56" s="100" customFormat="1" ht="24.75" customHeight="1" x14ac:dyDescent="0.2">
      <c r="A96" s="53"/>
      <c r="B96" s="54"/>
      <c r="C96" s="56"/>
      <c r="D96" s="82"/>
      <c r="E96" s="82"/>
      <c r="F96" s="82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</row>
    <row r="97" spans="1:56" s="100" customFormat="1" ht="24.75" customHeight="1" x14ac:dyDescent="0.2">
      <c r="A97" s="53"/>
      <c r="B97" s="54"/>
      <c r="C97" s="56"/>
      <c r="D97" s="82"/>
      <c r="E97" s="82"/>
      <c r="F97" s="82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</row>
    <row r="98" spans="1:56" s="100" customFormat="1" ht="24.75" customHeight="1" x14ac:dyDescent="0.2">
      <c r="A98" s="53"/>
      <c r="B98" s="54"/>
      <c r="C98" s="56"/>
      <c r="D98" s="82"/>
      <c r="E98" s="82"/>
      <c r="F98" s="82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</row>
    <row r="99" spans="1:56" s="100" customFormat="1" ht="24.75" customHeight="1" x14ac:dyDescent="0.2">
      <c r="A99" s="53"/>
      <c r="B99" s="54"/>
      <c r="C99" s="56"/>
      <c r="D99" s="82"/>
      <c r="E99" s="82"/>
      <c r="F99" s="82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</row>
    <row r="100" spans="1:56" s="100" customFormat="1" ht="24.75" customHeight="1" x14ac:dyDescent="0.2">
      <c r="A100" s="53"/>
      <c r="B100" s="54"/>
      <c r="C100" s="56"/>
      <c r="D100" s="82"/>
      <c r="E100" s="82"/>
      <c r="F100" s="82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</row>
    <row r="101" spans="1:56" s="100" customFormat="1" ht="24.75" customHeight="1" x14ac:dyDescent="0.2">
      <c r="A101" s="53"/>
      <c r="B101" s="54"/>
      <c r="C101" s="56"/>
      <c r="D101" s="82"/>
      <c r="E101" s="82"/>
      <c r="F101" s="82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</row>
    <row r="102" spans="1:56" s="100" customFormat="1" ht="24.75" customHeight="1" x14ac:dyDescent="0.2">
      <c r="A102" s="53"/>
      <c r="B102" s="54"/>
      <c r="C102" s="56"/>
      <c r="D102" s="82"/>
      <c r="E102" s="82"/>
      <c r="F102" s="82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</row>
  </sheetData>
  <sheetProtection sheet="1" objects="1" scenarios="1"/>
  <mergeCells count="41">
    <mergeCell ref="Q7:R7"/>
    <mergeCell ref="C3:F3"/>
    <mergeCell ref="M11:N11"/>
    <mergeCell ref="AH6:AK6"/>
    <mergeCell ref="M3:N3"/>
    <mergeCell ref="AM2:AS2"/>
    <mergeCell ref="AB4:AE4"/>
    <mergeCell ref="I3:J3"/>
    <mergeCell ref="Q3:R3"/>
    <mergeCell ref="M7:N7"/>
    <mergeCell ref="O7:P7"/>
    <mergeCell ref="AH12:AK12"/>
    <mergeCell ref="AG2:AL2"/>
    <mergeCell ref="AB1:AT1"/>
    <mergeCell ref="AB2:AE2"/>
    <mergeCell ref="O11:P11"/>
    <mergeCell ref="Q11:R11"/>
    <mergeCell ref="AN9:AQ9"/>
    <mergeCell ref="C1:R1"/>
    <mergeCell ref="S2:Y2"/>
    <mergeCell ref="O3:P3"/>
    <mergeCell ref="C7:F7"/>
    <mergeCell ref="G3:H3"/>
    <mergeCell ref="K3:L3"/>
    <mergeCell ref="AH20:AK20"/>
    <mergeCell ref="AN23:AQ23"/>
    <mergeCell ref="AH26:AK26"/>
    <mergeCell ref="AB10:AE10"/>
    <mergeCell ref="AB14:AE14"/>
    <mergeCell ref="AB18:AE18"/>
    <mergeCell ref="AB22:AE22"/>
    <mergeCell ref="G7:H7"/>
    <mergeCell ref="AB24:AE24"/>
    <mergeCell ref="I7:J7"/>
    <mergeCell ref="AB28:AE28"/>
    <mergeCell ref="C11:F11"/>
    <mergeCell ref="G11:H11"/>
    <mergeCell ref="I11:J11"/>
    <mergeCell ref="K11:L11"/>
    <mergeCell ref="AB8:AE8"/>
    <mergeCell ref="K7:L7"/>
  </mergeCells>
  <phoneticPr fontId="0" type="noConversion"/>
  <pageMargins left="0.27559055118110237" right="0.3937007874015748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lista di qualificazione</vt:lpstr>
      <vt:lpstr>gironi</vt:lpstr>
      <vt:lpstr>tabellone eliminazione diretta</vt:lpstr>
      <vt:lpstr>gironi!Area_stampa</vt:lpstr>
      <vt:lpstr>'tabellone eliminazione diretta'!Area_stampa</vt:lpstr>
    </vt:vector>
  </TitlesOfParts>
  <Company>CENTRO SPORTIVO ITALIANO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Giovanni Codazzi</cp:lastModifiedBy>
  <cp:lastPrinted>2017-02-05T10:42:55Z</cp:lastPrinted>
  <dcterms:created xsi:type="dcterms:W3CDTF">2008-12-17T17:18:30Z</dcterms:created>
  <dcterms:modified xsi:type="dcterms:W3CDTF">2017-02-07T11:07:04Z</dcterms:modified>
</cp:coreProperties>
</file>